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Travasoni_Antonella\Desktop\"/>
    </mc:Choice>
  </mc:AlternateContent>
  <xr:revisionPtr revIDLastSave="0" documentId="8_{B0F4F53A-CEDB-4EF7-94F6-C713ABCBDED4}" xr6:coauthVersionLast="47" xr6:coauthVersionMax="47" xr10:uidLastSave="{00000000-0000-0000-0000-000000000000}"/>
  <bookViews>
    <workbookView xWindow="4860" yWindow="2265" windowWidth="21600" windowHeight="11235" activeTab="9" xr2:uid="{00000000-000D-0000-FFFF-FFFF00000000}"/>
  </bookViews>
  <sheets>
    <sheet name="2014-2015" sheetId="1" r:id="rId1"/>
    <sheet name="2016" sheetId="3" r:id="rId2"/>
    <sheet name="2017" sheetId="4" r:id="rId3"/>
    <sheet name="2018" sheetId="5" r:id="rId4"/>
    <sheet name="2019" sheetId="6" r:id="rId5"/>
    <sheet name="2020" sheetId="7" r:id="rId6"/>
    <sheet name="2021" sheetId="8" r:id="rId7"/>
    <sheet name="2022" sheetId="9" r:id="rId8"/>
    <sheet name="2023" sheetId="11" r:id="rId9"/>
    <sheet name="2024" sheetId="12" r:id="rId1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8" i="12" l="1"/>
  <c r="F20" i="12"/>
  <c r="G20" i="12" s="1"/>
  <c r="F12" i="12"/>
  <c r="G12" i="12" s="1"/>
  <c r="B28" i="12"/>
  <c r="C28" i="12" s="1"/>
  <c r="B20" i="12"/>
  <c r="C20" i="12" s="1"/>
  <c r="B12" i="12"/>
  <c r="C12" i="12" s="1"/>
  <c r="B4" i="12"/>
  <c r="F4" i="12"/>
  <c r="G4" i="12" s="1"/>
  <c r="G28" i="12"/>
  <c r="D28" i="12"/>
  <c r="E28" i="12" s="1"/>
  <c r="D20" i="12"/>
  <c r="E20" i="12" s="1"/>
  <c r="D12" i="12"/>
  <c r="E12" i="12" s="1"/>
  <c r="D4" i="12"/>
  <c r="E4" i="12"/>
  <c r="C4" i="12"/>
  <c r="H28" i="11"/>
  <c r="I28" i="11" s="1"/>
  <c r="H20" i="11"/>
  <c r="I20" i="11" s="1"/>
  <c r="H12" i="11"/>
  <c r="I12" i="11" s="1"/>
  <c r="H4" i="11"/>
  <c r="I4" i="11" s="1"/>
  <c r="F28" i="11"/>
  <c r="F20" i="11"/>
  <c r="G20" i="11" s="1"/>
  <c r="F12" i="11"/>
  <c r="G12" i="11" s="1"/>
  <c r="F4" i="11"/>
  <c r="D28" i="11"/>
  <c r="D20" i="11"/>
  <c r="E20" i="11" s="1"/>
  <c r="D12" i="11"/>
  <c r="E12" i="11" s="1"/>
  <c r="D4" i="11"/>
  <c r="E4" i="11" s="1"/>
  <c r="B28" i="11"/>
  <c r="C28" i="11" s="1"/>
  <c r="B20" i="11"/>
  <c r="C20" i="11" s="1"/>
  <c r="B12" i="11"/>
  <c r="C12" i="11" s="1"/>
  <c r="B4" i="11"/>
  <c r="C4" i="11" s="1"/>
  <c r="G28" i="11"/>
  <c r="E28" i="11"/>
  <c r="G4" i="11"/>
  <c r="H28" i="9"/>
  <c r="I28" i="9" s="1"/>
  <c r="H20" i="9"/>
  <c r="I20" i="9" s="1"/>
  <c r="H12" i="9"/>
  <c r="I12" i="9" s="1"/>
  <c r="H4" i="9"/>
  <c r="I4" i="9" s="1"/>
  <c r="F28" i="9"/>
  <c r="F20" i="9"/>
  <c r="G20" i="9" s="1"/>
  <c r="F12" i="9"/>
  <c r="G12" i="9" s="1"/>
  <c r="F4" i="9"/>
  <c r="G4" i="9" s="1"/>
  <c r="D28" i="9"/>
  <c r="E28" i="9" s="1"/>
  <c r="D20" i="9"/>
  <c r="E20" i="9" s="1"/>
  <c r="D12" i="9"/>
  <c r="E12" i="9" s="1"/>
  <c r="D4" i="9"/>
  <c r="E4" i="9" s="1"/>
  <c r="G28" i="9"/>
  <c r="C28" i="9"/>
  <c r="C20" i="9"/>
  <c r="C12" i="9"/>
  <c r="C4" i="9"/>
  <c r="B28" i="9"/>
  <c r="B20" i="9"/>
  <c r="B12" i="9"/>
  <c r="B4" i="9"/>
  <c r="C59" i="8"/>
  <c r="C57" i="8"/>
  <c r="C55" i="8"/>
  <c r="C54" i="8"/>
  <c r="C53" i="8"/>
  <c r="C50" i="8"/>
  <c r="C48" i="8"/>
  <c r="C46" i="8"/>
  <c r="C40" i="8"/>
  <c r="C38" i="8"/>
  <c r="C36" i="8"/>
  <c r="C30" i="8"/>
  <c r="C28" i="8"/>
  <c r="C26" i="8"/>
  <c r="C20" i="8"/>
  <c r="C18" i="8"/>
  <c r="C16" i="8"/>
  <c r="C10" i="8"/>
  <c r="C8" i="8"/>
  <c r="C6" i="8"/>
  <c r="C59" i="7"/>
  <c r="C60" i="7" s="1"/>
  <c r="C57" i="7"/>
  <c r="C58" i="7" s="1"/>
  <c r="C55" i="7"/>
  <c r="C56" i="7" s="1"/>
  <c r="C54" i="7"/>
  <c r="C53" i="7"/>
  <c r="C50" i="7"/>
  <c r="C48" i="7"/>
  <c r="C46" i="7"/>
  <c r="C40" i="7"/>
  <c r="C38" i="7"/>
  <c r="C36" i="7"/>
  <c r="C30" i="7"/>
  <c r="C28" i="7"/>
  <c r="C26" i="7"/>
  <c r="C20" i="7"/>
  <c r="C18" i="7"/>
  <c r="C16" i="7"/>
  <c r="C10" i="7"/>
  <c r="C8" i="7"/>
  <c r="C6" i="7"/>
  <c r="C59" i="6"/>
  <c r="C57" i="6"/>
  <c r="C55" i="6"/>
  <c r="C54" i="6"/>
  <c r="C53" i="6"/>
  <c r="C50" i="6"/>
  <c r="C48" i="6"/>
  <c r="C46" i="6"/>
  <c r="C40" i="6"/>
  <c r="C38" i="6"/>
  <c r="C36" i="6"/>
  <c r="C30" i="6"/>
  <c r="C28" i="6"/>
  <c r="C26" i="6"/>
  <c r="C20" i="6"/>
  <c r="C18" i="6"/>
  <c r="C16" i="6"/>
  <c r="C10" i="6"/>
  <c r="C8" i="6"/>
  <c r="C6" i="6"/>
  <c r="C60" i="8" l="1"/>
  <c r="C58" i="8"/>
  <c r="C56" i="8"/>
  <c r="C58" i="6"/>
  <c r="C60" i="6"/>
  <c r="C56" i="6"/>
  <c r="C59" i="5"/>
  <c r="C50" i="5"/>
  <c r="C40" i="5"/>
  <c r="C53" i="5"/>
  <c r="C30" i="5"/>
  <c r="C28" i="5"/>
  <c r="C26" i="5"/>
  <c r="C20" i="5"/>
  <c r="C18" i="5"/>
  <c r="C16" i="5"/>
  <c r="C10" i="5"/>
  <c r="C8" i="5"/>
  <c r="C6" i="5"/>
  <c r="C38" i="5" l="1"/>
  <c r="C54" i="5"/>
  <c r="C60" i="5" s="1"/>
  <c r="C36" i="5"/>
  <c r="C57" i="5"/>
  <c r="C55" i="5"/>
  <c r="C46" i="5"/>
  <c r="C48" i="5"/>
  <c r="C58" i="5" l="1"/>
  <c r="C56" i="5"/>
  <c r="F61" i="4"/>
  <c r="E61" i="4"/>
  <c r="D61" i="4"/>
  <c r="C61" i="4"/>
  <c r="F59" i="4"/>
  <c r="E59" i="4"/>
  <c r="D59" i="4"/>
  <c r="C59" i="4"/>
  <c r="F57" i="4"/>
  <c r="E57" i="4"/>
  <c r="D57" i="4"/>
  <c r="C57" i="4"/>
  <c r="F56" i="4"/>
  <c r="E56" i="4"/>
  <c r="D56" i="4"/>
  <c r="C56" i="4"/>
  <c r="F55" i="4"/>
  <c r="E55" i="4"/>
  <c r="D55" i="4"/>
  <c r="C55" i="4"/>
  <c r="F52" i="4"/>
  <c r="E52" i="4"/>
  <c r="D52" i="4"/>
  <c r="C52" i="4"/>
  <c r="F50" i="4"/>
  <c r="E50" i="4"/>
  <c r="D50" i="4"/>
  <c r="C50" i="4"/>
  <c r="F48" i="4"/>
  <c r="E48" i="4"/>
  <c r="D48" i="4"/>
  <c r="C48" i="4"/>
  <c r="F41" i="4"/>
  <c r="E41" i="4"/>
  <c r="D41" i="4"/>
  <c r="C41" i="4"/>
  <c r="F39" i="4"/>
  <c r="E39" i="4"/>
  <c r="D39" i="4"/>
  <c r="C39" i="4"/>
  <c r="F37" i="4"/>
  <c r="E37" i="4"/>
  <c r="D37" i="4"/>
  <c r="C37" i="4"/>
  <c r="F30" i="4"/>
  <c r="E30" i="4"/>
  <c r="D30" i="4"/>
  <c r="C30" i="4"/>
  <c r="F28" i="4"/>
  <c r="E28" i="4"/>
  <c r="D28" i="4"/>
  <c r="C28" i="4"/>
  <c r="F26" i="4"/>
  <c r="E26" i="4"/>
  <c r="D26" i="4"/>
  <c r="C26" i="4"/>
  <c r="F20" i="4"/>
  <c r="E20" i="4"/>
  <c r="D20" i="4"/>
  <c r="C20" i="4"/>
  <c r="F18" i="4"/>
  <c r="E18" i="4"/>
  <c r="D18" i="4"/>
  <c r="C18" i="4"/>
  <c r="F16" i="4"/>
  <c r="E16" i="4"/>
  <c r="D16" i="4"/>
  <c r="C16" i="4"/>
  <c r="F9" i="4"/>
  <c r="E9" i="4"/>
  <c r="D9" i="4"/>
  <c r="C9" i="4"/>
  <c r="F7" i="4"/>
  <c r="E7" i="4"/>
  <c r="D7" i="4"/>
  <c r="C7" i="4"/>
  <c r="F5" i="4"/>
  <c r="E5" i="4"/>
  <c r="D5" i="4"/>
  <c r="C5" i="4"/>
  <c r="C58" i="4" l="1"/>
  <c r="D58" i="4"/>
  <c r="D60" i="4"/>
  <c r="D62" i="4"/>
  <c r="C60" i="4"/>
  <c r="E58" i="4"/>
  <c r="E60" i="4"/>
  <c r="E62" i="4"/>
  <c r="C62" i="4"/>
  <c r="F58" i="4"/>
  <c r="F60" i="4"/>
  <c r="F62" i="4"/>
  <c r="F32" i="1"/>
  <c r="E32" i="1"/>
  <c r="D32" i="1"/>
  <c r="C32" i="1"/>
</calcChain>
</file>

<file path=xl/sharedStrings.xml><?xml version="1.0" encoding="utf-8"?>
<sst xmlns="http://schemas.openxmlformats.org/spreadsheetml/2006/main" count="487" uniqueCount="50">
  <si>
    <t>ANNO 2014</t>
  </si>
  <si>
    <t>1° trim. 2015</t>
  </si>
  <si>
    <t>2° trim. 2015</t>
  </si>
  <si>
    <t>3° trim. 2015</t>
  </si>
  <si>
    <t>4° trim. 2015</t>
  </si>
  <si>
    <t>Area farmaceutica</t>
  </si>
  <si>
    <t>n. dipendenti</t>
  </si>
  <si>
    <t>assenze per malattia ore</t>
  </si>
  <si>
    <t>assenze ferie e permessi ore</t>
  </si>
  <si>
    <t>altre assenze</t>
  </si>
  <si>
    <t>Contabilità e finanza</t>
  </si>
  <si>
    <t>Direzione, affari generali, comunicazione e relazioni esterne</t>
  </si>
  <si>
    <t>Area operativa</t>
  </si>
  <si>
    <t>Attività di distribuzione gas</t>
  </si>
  <si>
    <t>Totale</t>
  </si>
  <si>
    <t>1° trim. 2016</t>
  </si>
  <si>
    <t>2° trim. 2016</t>
  </si>
  <si>
    <t>3° trim. 2016</t>
  </si>
  <si>
    <t>4° trim. 2016</t>
  </si>
  <si>
    <t>assenze ferie e permessi</t>
  </si>
  <si>
    <t>assenze per malattia</t>
  </si>
  <si>
    <t xml:space="preserve"> </t>
  </si>
  <si>
    <t xml:space="preserve">assenze ferie e permessi </t>
  </si>
  <si>
    <t>1° trim. 2017</t>
  </si>
  <si>
    <t>2° trim. 2017</t>
  </si>
  <si>
    <t>3° trim. 2017</t>
  </si>
  <si>
    <t>4° trim. 2017</t>
  </si>
  <si>
    <t>ore lavorate</t>
  </si>
  <si>
    <t>% assenze per malattia</t>
  </si>
  <si>
    <t>% assenze per ferie e permessi</t>
  </si>
  <si>
    <t>altre assenze ore</t>
  </si>
  <si>
    <t>Contabilità</t>
  </si>
  <si>
    <t>Totali ore lavorate</t>
  </si>
  <si>
    <t>% altre assenze</t>
  </si>
  <si>
    <t>Area farmacie</t>
  </si>
  <si>
    <t>Direzione e Amministrazione</t>
  </si>
  <si>
    <t>ANNO 2018</t>
  </si>
  <si>
    <t>ANNO 2019</t>
  </si>
  <si>
    <t>ANNO 2020</t>
  </si>
  <si>
    <r>
      <t>ANNO 202</t>
    </r>
    <r>
      <rPr>
        <b/>
        <sz val="11"/>
        <color rgb="FF000000"/>
        <rFont val="Calibri"/>
        <family val="2"/>
        <scheme val="minor"/>
      </rPr>
      <t>1</t>
    </r>
  </si>
  <si>
    <t>RILEVAZIONE TRIMESTRALE PERCENTUALI DI ASSENZA E PRESENZA ANNO 2022</t>
  </si>
  <si>
    <t>% ASSENZA</t>
  </si>
  <si>
    <t>% PRESENZA</t>
  </si>
  <si>
    <t>PRIMO TRIMESTRE</t>
  </si>
  <si>
    <t>SECONDO TRIMESTRE</t>
  </si>
  <si>
    <t>SERVIZI/SETTORI</t>
  </si>
  <si>
    <t>TERZO TRIMESTRE</t>
  </si>
  <si>
    <t>QUARTO TRIMESTRE</t>
  </si>
  <si>
    <t>RILEVAZIONE TRIMESTRALE PERCENTUALI DI ASSENZA E PRESENZA ANNO 2023</t>
  </si>
  <si>
    <t>RILEVAZIONE TRIMESTRALE PERCENTUALI DI ASSENZA E PRESENZA ANNO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</si>
</sst>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0"/>
      <color indexed="8"/>
      <name val="MS Sans Serif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u/>
      <sz val="11"/>
      <color indexed="8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9" fontId="2" fillId="0" borderId="0" applyFont="0" applyFill="0" applyBorder="0" applyAlignment="0" applyProtection="0"/>
    <xf numFmtId="0" fontId="6" fillId="3" borderId="0" applyNumberFormat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61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4" fillId="0" borderId="1" xfId="0" applyFont="1" applyBorder="1"/>
    <xf numFmtId="1" fontId="4" fillId="0" borderId="1" xfId="1" applyNumberFormat="1" applyFont="1" applyFill="1" applyBorder="1" applyAlignment="1" applyProtection="1"/>
    <xf numFmtId="10" fontId="4" fillId="0" borderId="1" xfId="1" applyNumberFormat="1" applyFont="1" applyFill="1" applyBorder="1" applyAlignment="1" applyProtection="1"/>
    <xf numFmtId="10" fontId="4" fillId="0" borderId="0" xfId="1" applyNumberFormat="1" applyFont="1" applyFill="1" applyBorder="1" applyAlignment="1" applyProtection="1"/>
    <xf numFmtId="0" fontId="4" fillId="2" borderId="0" xfId="0" applyFont="1" applyFill="1" applyAlignment="1">
      <alignment horizontal="center" vertical="center"/>
    </xf>
    <xf numFmtId="0" fontId="4" fillId="2" borderId="0" xfId="0" applyFont="1" applyFill="1"/>
    <xf numFmtId="10" fontId="4" fillId="2" borderId="0" xfId="1" applyNumberFormat="1" applyFont="1" applyFill="1" applyBorder="1" applyAlignment="1" applyProtection="1"/>
    <xf numFmtId="10" fontId="3" fillId="0" borderId="0" xfId="1" applyNumberFormat="1" applyFont="1" applyFill="1" applyBorder="1" applyAlignment="1" applyProtection="1">
      <alignment horizontal="center"/>
    </xf>
    <xf numFmtId="3" fontId="4" fillId="0" borderId="1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10" fontId="0" fillId="0" borderId="0" xfId="1" applyNumberFormat="1" applyFont="1" applyFill="1" applyBorder="1" applyAlignment="1" applyProtection="1"/>
    <xf numFmtId="10" fontId="4" fillId="0" borderId="0" xfId="1" applyNumberFormat="1" applyFont="1" applyFill="1" applyBorder="1" applyAlignment="1" applyProtection="1">
      <alignment horizontal="center" vertical="center"/>
    </xf>
    <xf numFmtId="3" fontId="6" fillId="0" borderId="1" xfId="2" applyNumberFormat="1" applyFill="1" applyBorder="1" applyAlignment="1" applyProtection="1">
      <alignment horizontal="right" vertical="center"/>
    </xf>
    <xf numFmtId="0" fontId="4" fillId="0" borderId="0" xfId="3" applyFont="1"/>
    <xf numFmtId="10" fontId="4" fillId="0" borderId="0" xfId="4" applyNumberFormat="1" applyFont="1" applyFill="1" applyBorder="1" applyAlignment="1" applyProtection="1"/>
    <xf numFmtId="10" fontId="4" fillId="0" borderId="1" xfId="4" applyNumberFormat="1" applyFont="1" applyFill="1" applyBorder="1" applyAlignment="1" applyProtection="1"/>
    <xf numFmtId="0" fontId="4" fillId="0" borderId="1" xfId="3" applyFont="1" applyBorder="1"/>
    <xf numFmtId="3" fontId="4" fillId="0" borderId="1" xfId="3" applyNumberFormat="1" applyFont="1" applyBorder="1" applyAlignment="1">
      <alignment horizontal="right" vertical="center"/>
    </xf>
    <xf numFmtId="0" fontId="3" fillId="0" borderId="0" xfId="3" applyFont="1" applyAlignment="1">
      <alignment horizontal="center"/>
    </xf>
    <xf numFmtId="0" fontId="3" fillId="0" borderId="0" xfId="3" applyFont="1" applyAlignment="1">
      <alignment horizontal="center" vertical="center"/>
    </xf>
    <xf numFmtId="0" fontId="3" fillId="0" borderId="0" xfId="3" applyFont="1"/>
    <xf numFmtId="0" fontId="4" fillId="2" borderId="0" xfId="3" applyFont="1" applyFill="1"/>
    <xf numFmtId="10" fontId="4" fillId="2" borderId="0" xfId="4" applyNumberFormat="1" applyFont="1" applyFill="1" applyBorder="1" applyAlignment="1" applyProtection="1"/>
    <xf numFmtId="0" fontId="4" fillId="2" borderId="0" xfId="3" applyFont="1" applyFill="1" applyAlignment="1">
      <alignment horizontal="center" vertical="center"/>
    </xf>
    <xf numFmtId="10" fontId="4" fillId="4" borderId="1" xfId="4" applyNumberFormat="1" applyFont="1" applyFill="1" applyBorder="1" applyAlignment="1" applyProtection="1"/>
    <xf numFmtId="0" fontId="4" fillId="4" borderId="1" xfId="3" applyFont="1" applyFill="1" applyBorder="1"/>
    <xf numFmtId="1" fontId="4" fillId="0" borderId="1" xfId="4" applyNumberFormat="1" applyFont="1" applyFill="1" applyBorder="1" applyAlignment="1" applyProtection="1"/>
    <xf numFmtId="0" fontId="4" fillId="0" borderId="1" xfId="3" applyFont="1" applyBorder="1" applyAlignment="1">
      <alignment horizontal="right" vertical="center"/>
    </xf>
    <xf numFmtId="0" fontId="3" fillId="0" borderId="1" xfId="0" applyFont="1" applyBorder="1"/>
    <xf numFmtId="2" fontId="4" fillId="0" borderId="1" xfId="1" applyNumberFormat="1" applyFont="1" applyFill="1" applyBorder="1" applyAlignment="1" applyProtection="1"/>
    <xf numFmtId="10" fontId="3" fillId="0" borderId="1" xfId="1" applyNumberFormat="1" applyFont="1" applyFill="1" applyBorder="1" applyAlignment="1" applyProtection="1"/>
    <xf numFmtId="0" fontId="4" fillId="0" borderId="0" xfId="0" applyFont="1" applyAlignment="1">
      <alignment horizontal="center" vertical="center"/>
    </xf>
    <xf numFmtId="10" fontId="3" fillId="0" borderId="0" xfId="1" applyNumberFormat="1" applyFont="1" applyFill="1" applyBorder="1" applyAlignment="1" applyProtection="1"/>
    <xf numFmtId="2" fontId="4" fillId="0" borderId="1" xfId="0" applyNumberFormat="1" applyFont="1" applyBorder="1"/>
    <xf numFmtId="2" fontId="4" fillId="0" borderId="0" xfId="0" applyNumberFormat="1" applyFont="1"/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9" xfId="0" applyFont="1" applyBorder="1"/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3" applyFont="1" applyBorder="1" applyAlignment="1">
      <alignment horizontal="center" vertical="center" wrapText="1"/>
    </xf>
    <xf numFmtId="0" fontId="4" fillId="0" borderId="1" xfId="3" applyFont="1" applyBorder="1" applyAlignment="1">
      <alignment horizontal="center" vertical="center" wrapText="1"/>
    </xf>
    <xf numFmtId="0" fontId="4" fillId="0" borderId="1" xfId="3" applyFont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2" fontId="3" fillId="0" borderId="5" xfId="0" applyNumberFormat="1" applyFont="1" applyBorder="1" applyAlignment="1">
      <alignment horizontal="center"/>
    </xf>
    <xf numFmtId="2" fontId="3" fillId="0" borderId="6" xfId="0" applyNumberFormat="1" applyFont="1" applyBorder="1" applyAlignment="1">
      <alignment horizontal="center"/>
    </xf>
    <xf numFmtId="2" fontId="3" fillId="0" borderId="7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</cellXfs>
  <cellStyles count="5">
    <cellStyle name="Neutrale" xfId="2" builtinId="28"/>
    <cellStyle name="Normale" xfId="0" builtinId="0"/>
    <cellStyle name="Normale 2" xfId="3" xr:uid="{00000000-0005-0000-0000-000002000000}"/>
    <cellStyle name="Percentuale" xfId="1" builtinId="5"/>
    <cellStyle name="Percentuale 2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6"/>
  <sheetViews>
    <sheetView zoomScaleNormal="100" workbookViewId="0">
      <selection activeCell="L27" sqref="L27"/>
    </sheetView>
  </sheetViews>
  <sheetFormatPr defaultColWidth="9.140625" defaultRowHeight="15" x14ac:dyDescent="0.25"/>
  <cols>
    <col min="1" max="1" width="31.7109375" style="4" customWidth="1"/>
    <col min="2" max="2" width="29" style="4" bestFit="1" customWidth="1"/>
    <col min="3" max="3" width="11" style="4" bestFit="1" customWidth="1"/>
    <col min="4" max="6" width="15.7109375" style="4" customWidth="1"/>
    <col min="7" max="7" width="12.5703125" style="4" bestFit="1" customWidth="1"/>
    <col min="8" max="9" width="12" style="4" bestFit="1" customWidth="1"/>
    <col min="10" max="16384" width="9.140625" style="4"/>
  </cols>
  <sheetData>
    <row r="1" spans="1:9" x14ac:dyDescent="0.25">
      <c r="A1" s="1"/>
      <c r="B1" s="2"/>
      <c r="C1" s="1" t="s">
        <v>0</v>
      </c>
      <c r="D1" s="1" t="s">
        <v>1</v>
      </c>
      <c r="E1" s="1" t="s">
        <v>2</v>
      </c>
      <c r="F1" s="1" t="s">
        <v>3</v>
      </c>
      <c r="G1" s="3" t="s">
        <v>4</v>
      </c>
    </row>
    <row r="2" spans="1:9" x14ac:dyDescent="0.25">
      <c r="A2" s="44" t="s">
        <v>5</v>
      </c>
      <c r="B2" s="5" t="s">
        <v>6</v>
      </c>
      <c r="C2" s="5">
        <v>11</v>
      </c>
      <c r="D2" s="5">
        <v>12</v>
      </c>
      <c r="E2" s="5">
        <v>11</v>
      </c>
      <c r="F2" s="5">
        <v>12</v>
      </c>
      <c r="G2" s="6">
        <v>14</v>
      </c>
    </row>
    <row r="3" spans="1:9" x14ac:dyDescent="0.25">
      <c r="A3" s="45"/>
      <c r="B3" s="5" t="s">
        <v>7</v>
      </c>
      <c r="C3" s="7">
        <v>2.5641693811074919E-2</v>
      </c>
      <c r="D3" s="7">
        <v>0</v>
      </c>
      <c r="E3" s="7">
        <v>2.2574343390492729E-2</v>
      </c>
      <c r="F3" s="7">
        <v>1.2475633528265107E-2</v>
      </c>
      <c r="G3" s="7">
        <v>4.2027649769585299E-2</v>
      </c>
      <c r="H3" s="8"/>
      <c r="I3" s="8"/>
    </row>
    <row r="4" spans="1:9" x14ac:dyDescent="0.25">
      <c r="A4" s="45"/>
      <c r="B4" s="5" t="s">
        <v>8</v>
      </c>
      <c r="C4" s="7">
        <v>9.4749185667752436E-2</v>
      </c>
      <c r="D4" s="7">
        <v>4.5187053383774697E-2</v>
      </c>
      <c r="E4" s="7">
        <v>0.10918168005209464</v>
      </c>
      <c r="F4" s="7">
        <v>0.14307992202729045</v>
      </c>
      <c r="G4" s="7">
        <v>4.073732718894009E-2</v>
      </c>
      <c r="H4" s="8"/>
      <c r="I4" s="8"/>
    </row>
    <row r="5" spans="1:9" x14ac:dyDescent="0.25">
      <c r="A5" s="45"/>
      <c r="B5" s="5" t="s">
        <v>9</v>
      </c>
      <c r="C5" s="7">
        <v>8.203257328990228E-2</v>
      </c>
      <c r="D5" s="7">
        <v>4.6448087431693992E-2</v>
      </c>
      <c r="E5" s="7">
        <v>1.3891903624918602E-2</v>
      </c>
      <c r="F5" s="7">
        <v>1.4035087719298246E-2</v>
      </c>
      <c r="G5" s="7">
        <v>8.5898617511520739E-2</v>
      </c>
      <c r="H5" s="8"/>
      <c r="I5" s="8"/>
    </row>
    <row r="6" spans="1:9" x14ac:dyDescent="0.25">
      <c r="A6" s="9"/>
      <c r="B6" s="10"/>
      <c r="C6" s="11"/>
      <c r="D6" s="11"/>
      <c r="E6" s="11"/>
      <c r="F6" s="11"/>
      <c r="G6" s="10"/>
    </row>
    <row r="7" spans="1:9" x14ac:dyDescent="0.25">
      <c r="A7" s="1"/>
      <c r="B7" s="2"/>
      <c r="C7" s="1" t="s">
        <v>0</v>
      </c>
      <c r="D7" s="1" t="s">
        <v>1</v>
      </c>
      <c r="E7" s="1" t="s">
        <v>2</v>
      </c>
      <c r="F7" s="1" t="s">
        <v>3</v>
      </c>
      <c r="G7" s="12" t="s">
        <v>4</v>
      </c>
    </row>
    <row r="8" spans="1:9" x14ac:dyDescent="0.25">
      <c r="A8" s="44" t="s">
        <v>10</v>
      </c>
      <c r="B8" s="5" t="s">
        <v>6</v>
      </c>
      <c r="C8" s="5">
        <v>5</v>
      </c>
      <c r="D8" s="5">
        <v>5</v>
      </c>
      <c r="E8" s="5">
        <v>5</v>
      </c>
      <c r="F8" s="5">
        <v>5</v>
      </c>
      <c r="G8" s="6">
        <v>5</v>
      </c>
    </row>
    <row r="9" spans="1:9" x14ac:dyDescent="0.25">
      <c r="A9" s="45"/>
      <c r="B9" s="5" t="s">
        <v>7</v>
      </c>
      <c r="C9" s="7">
        <v>4.3053485676436496E-3</v>
      </c>
      <c r="D9" s="7">
        <v>2.2606533288120265E-2</v>
      </c>
      <c r="E9" s="7">
        <v>5.2846450442277162E-2</v>
      </c>
      <c r="F9" s="7">
        <v>0</v>
      </c>
      <c r="G9" s="7">
        <v>1.266624445851805E-2</v>
      </c>
      <c r="H9" s="8"/>
      <c r="I9" s="8"/>
    </row>
    <row r="10" spans="1:9" x14ac:dyDescent="0.25">
      <c r="A10" s="45"/>
      <c r="B10" s="5" t="s">
        <v>8</v>
      </c>
      <c r="C10" s="7">
        <v>0.11083512722856985</v>
      </c>
      <c r="D10" s="7">
        <v>0.10918955578162089</v>
      </c>
      <c r="E10" s="7">
        <v>4.8877296439101839E-2</v>
      </c>
      <c r="F10" s="7">
        <v>0.2175945601359966</v>
      </c>
      <c r="G10" s="7">
        <v>5.0981633945535149E-2</v>
      </c>
      <c r="H10" s="8"/>
      <c r="I10" s="8"/>
    </row>
    <row r="11" spans="1:9" x14ac:dyDescent="0.25">
      <c r="A11" s="45"/>
      <c r="B11" s="5" t="s">
        <v>9</v>
      </c>
      <c r="C11" s="7">
        <v>3.2566098139868633E-3</v>
      </c>
      <c r="D11" s="7">
        <v>0</v>
      </c>
      <c r="E11" s="7">
        <v>0</v>
      </c>
      <c r="F11" s="7">
        <v>0</v>
      </c>
      <c r="G11" s="7">
        <v>1.266624445851805E-2</v>
      </c>
      <c r="H11" s="8"/>
      <c r="I11" s="8"/>
    </row>
    <row r="12" spans="1:9" x14ac:dyDescent="0.25">
      <c r="A12" s="9"/>
      <c r="B12" s="10"/>
      <c r="C12" s="11"/>
      <c r="D12" s="11"/>
      <c r="E12" s="11"/>
      <c r="F12" s="11"/>
      <c r="G12" s="10"/>
    </row>
    <row r="13" spans="1:9" x14ac:dyDescent="0.25">
      <c r="A13" s="1"/>
      <c r="B13" s="2"/>
      <c r="C13" s="1" t="s">
        <v>0</v>
      </c>
      <c r="D13" s="1" t="s">
        <v>1</v>
      </c>
      <c r="E13" s="1" t="s">
        <v>2</v>
      </c>
      <c r="F13" s="1" t="s">
        <v>3</v>
      </c>
      <c r="G13" s="12" t="s">
        <v>4</v>
      </c>
    </row>
    <row r="14" spans="1:9" x14ac:dyDescent="0.25">
      <c r="A14" s="44" t="s">
        <v>11</v>
      </c>
      <c r="B14" s="5" t="s">
        <v>6</v>
      </c>
      <c r="C14" s="13">
        <v>10</v>
      </c>
      <c r="D14" s="13">
        <v>10</v>
      </c>
      <c r="E14" s="13">
        <v>10</v>
      </c>
      <c r="F14" s="14">
        <v>10</v>
      </c>
      <c r="G14" s="6">
        <v>10</v>
      </c>
    </row>
    <row r="15" spans="1:9" x14ac:dyDescent="0.25">
      <c r="A15" s="45"/>
      <c r="B15" s="5" t="s">
        <v>7</v>
      </c>
      <c r="C15" s="7">
        <v>1.697161867137956E-2</v>
      </c>
      <c r="D15" s="7">
        <v>4.3729633133606644E-2</v>
      </c>
      <c r="E15" s="7">
        <v>3.2003368775660596E-2</v>
      </c>
      <c r="F15" s="7">
        <v>9.3309509628747272E-3</v>
      </c>
      <c r="G15" s="7">
        <v>3.6848014698377056E-2</v>
      </c>
      <c r="H15" s="8"/>
      <c r="I15" s="8"/>
    </row>
    <row r="16" spans="1:9" x14ac:dyDescent="0.25">
      <c r="A16" s="45"/>
      <c r="B16" s="5" t="s">
        <v>8</v>
      </c>
      <c r="C16" s="7">
        <v>9.0965796860380491E-2</v>
      </c>
      <c r="D16" s="7">
        <v>8.0626511090087255E-2</v>
      </c>
      <c r="E16" s="7">
        <v>7.8639856827034421E-2</v>
      </c>
      <c r="F16" s="7">
        <v>0.18304546356958507</v>
      </c>
      <c r="G16" s="7">
        <v>8.9006838828212712E-2</v>
      </c>
      <c r="H16" s="8"/>
      <c r="I16" s="8"/>
    </row>
    <row r="17" spans="1:14" x14ac:dyDescent="0.25">
      <c r="A17" s="45"/>
      <c r="B17" s="5" t="s">
        <v>9</v>
      </c>
      <c r="C17" s="7">
        <v>7.8490487576671174E-3</v>
      </c>
      <c r="D17" s="7">
        <v>6.7276358667087144E-3</v>
      </c>
      <c r="E17" s="7">
        <v>0</v>
      </c>
      <c r="F17" s="7">
        <v>0</v>
      </c>
      <c r="G17" s="7">
        <v>0</v>
      </c>
      <c r="H17" s="8"/>
      <c r="I17" s="8"/>
    </row>
    <row r="18" spans="1:14" x14ac:dyDescent="0.25">
      <c r="A18" s="9"/>
      <c r="B18" s="10"/>
      <c r="C18" s="11"/>
      <c r="D18" s="11"/>
      <c r="E18" s="11"/>
      <c r="F18" s="11"/>
      <c r="G18" s="10"/>
    </row>
    <row r="19" spans="1:14" x14ac:dyDescent="0.25">
      <c r="A19" s="1"/>
      <c r="B19" s="2"/>
      <c r="C19" s="1" t="s">
        <v>0</v>
      </c>
      <c r="D19" s="1" t="s">
        <v>1</v>
      </c>
      <c r="E19" s="1" t="s">
        <v>2</v>
      </c>
      <c r="F19" s="1" t="s">
        <v>3</v>
      </c>
      <c r="G19" s="12" t="s">
        <v>4</v>
      </c>
    </row>
    <row r="20" spans="1:14" x14ac:dyDescent="0.25">
      <c r="A20" s="44" t="s">
        <v>12</v>
      </c>
      <c r="B20" s="5" t="s">
        <v>6</v>
      </c>
      <c r="C20" s="13">
        <v>56</v>
      </c>
      <c r="D20" s="13">
        <v>53</v>
      </c>
      <c r="E20" s="13">
        <v>57</v>
      </c>
      <c r="F20" s="13">
        <v>55</v>
      </c>
      <c r="G20" s="5">
        <v>54</v>
      </c>
    </row>
    <row r="21" spans="1:14" x14ac:dyDescent="0.25">
      <c r="A21" s="45"/>
      <c r="B21" s="5" t="s">
        <v>7</v>
      </c>
      <c r="C21" s="7">
        <v>4.4321768862991912E-2</v>
      </c>
      <c r="D21" s="7">
        <v>4.5055457550134841E-2</v>
      </c>
      <c r="E21" s="7">
        <v>2.9342655739583931E-2</v>
      </c>
      <c r="F21" s="7">
        <v>2.0923902770952255E-2</v>
      </c>
      <c r="G21" s="7">
        <v>2.0825527047547678E-2</v>
      </c>
      <c r="H21" s="8"/>
      <c r="I21" s="8"/>
    </row>
    <row r="22" spans="1:14" x14ac:dyDescent="0.25">
      <c r="A22" s="45"/>
      <c r="B22" s="5" t="s">
        <v>8</v>
      </c>
      <c r="C22" s="7">
        <v>9.6293305966410669E-2</v>
      </c>
      <c r="D22" s="7">
        <v>0.10795466066467953</v>
      </c>
      <c r="E22" s="7">
        <v>8.057768353487306E-2</v>
      </c>
      <c r="F22" s="7">
        <v>0.14176085888179035</v>
      </c>
      <c r="G22" s="7">
        <v>8.9770643106474451E-2</v>
      </c>
      <c r="H22" s="8"/>
      <c r="I22" s="8"/>
    </row>
    <row r="23" spans="1:14" x14ac:dyDescent="0.25">
      <c r="A23" s="45"/>
      <c r="B23" s="5" t="s">
        <v>9</v>
      </c>
      <c r="C23" s="7">
        <v>2.6089367269614448E-2</v>
      </c>
      <c r="D23" s="7">
        <v>1.2794776649025692E-2</v>
      </c>
      <c r="E23" s="7">
        <v>8.2717252182551056E-3</v>
      </c>
      <c r="F23" s="7">
        <v>5.0655880240426414E-3</v>
      </c>
      <c r="G23" s="7">
        <v>2.2383497347506262E-2</v>
      </c>
      <c r="H23" s="8"/>
      <c r="I23" s="8"/>
    </row>
    <row r="24" spans="1:14" x14ac:dyDescent="0.25">
      <c r="A24" s="9"/>
      <c r="B24" s="10"/>
      <c r="C24" s="11"/>
      <c r="D24" s="11"/>
      <c r="E24" s="11"/>
      <c r="F24" s="11"/>
      <c r="G24" s="10"/>
    </row>
    <row r="25" spans="1:14" x14ac:dyDescent="0.25">
      <c r="A25" s="1"/>
      <c r="B25" s="2"/>
      <c r="C25" s="1" t="s">
        <v>0</v>
      </c>
      <c r="D25" s="2" t="s">
        <v>1</v>
      </c>
      <c r="E25" s="2" t="s">
        <v>2</v>
      </c>
      <c r="F25" s="2" t="s">
        <v>3</v>
      </c>
      <c r="G25" s="3" t="s">
        <v>4</v>
      </c>
    </row>
    <row r="26" spans="1:14" x14ac:dyDescent="0.25">
      <c r="A26" s="44" t="s">
        <v>13</v>
      </c>
      <c r="B26" s="5" t="s">
        <v>6</v>
      </c>
      <c r="C26" s="5">
        <v>11</v>
      </c>
      <c r="D26" s="5">
        <v>10</v>
      </c>
      <c r="E26" s="5">
        <v>10</v>
      </c>
      <c r="F26" s="5">
        <v>10</v>
      </c>
      <c r="G26" s="5">
        <v>10</v>
      </c>
    </row>
    <row r="27" spans="1:14" x14ac:dyDescent="0.25">
      <c r="A27" s="45"/>
      <c r="B27" s="5" t="s">
        <v>7</v>
      </c>
      <c r="C27" s="7">
        <v>1.8296082307029546E-2</v>
      </c>
      <c r="D27" s="7">
        <v>1.0423053341508276E-2</v>
      </c>
      <c r="E27" s="7">
        <v>1.06544901065449E-2</v>
      </c>
      <c r="F27" s="7">
        <v>1.3411138411138411E-2</v>
      </c>
      <c r="G27" s="7">
        <v>1.7586352148272956E-2</v>
      </c>
      <c r="H27" s="8"/>
      <c r="I27" s="8"/>
      <c r="K27" s="15"/>
      <c r="L27" s="15"/>
      <c r="M27" s="15"/>
      <c r="N27" s="15"/>
    </row>
    <row r="28" spans="1:14" x14ac:dyDescent="0.25">
      <c r="A28" s="45"/>
      <c r="B28" s="5" t="s">
        <v>8</v>
      </c>
      <c r="C28" s="7">
        <v>0.10724241042015104</v>
      </c>
      <c r="D28" s="7">
        <v>6.4990803188228086E-2</v>
      </c>
      <c r="E28" s="7">
        <v>7.6212220047836482E-2</v>
      </c>
      <c r="F28" s="7">
        <v>0.16062653562653562</v>
      </c>
      <c r="G28" s="7">
        <v>9.0775063184498739E-2</v>
      </c>
      <c r="H28" s="8"/>
      <c r="I28" s="8"/>
      <c r="K28" s="15"/>
      <c r="L28" s="15"/>
      <c r="M28" s="15"/>
      <c r="N28" s="15"/>
    </row>
    <row r="29" spans="1:14" x14ac:dyDescent="0.25">
      <c r="A29" s="45"/>
      <c r="B29" s="5" t="s">
        <v>9</v>
      </c>
      <c r="C29" s="7">
        <v>5.2962343520348686E-3</v>
      </c>
      <c r="D29" s="7">
        <v>0</v>
      </c>
      <c r="E29" s="7">
        <v>4.7836486192650574E-3</v>
      </c>
      <c r="F29" s="7">
        <v>3.0712530712530711E-3</v>
      </c>
      <c r="G29" s="7">
        <v>1.3689974726200506E-3</v>
      </c>
      <c r="H29" s="8"/>
      <c r="I29" s="8"/>
      <c r="K29" s="15"/>
      <c r="L29" s="15"/>
      <c r="M29" s="15"/>
      <c r="N29" s="15"/>
    </row>
    <row r="30" spans="1:14" x14ac:dyDescent="0.25">
      <c r="A30" s="9"/>
      <c r="B30" s="10"/>
      <c r="C30" s="11"/>
      <c r="D30" s="11"/>
      <c r="E30" s="11"/>
      <c r="F30" s="11"/>
      <c r="G30" s="10"/>
    </row>
    <row r="31" spans="1:14" x14ac:dyDescent="0.25">
      <c r="A31" s="1"/>
      <c r="B31" s="2"/>
      <c r="C31" s="1" t="s">
        <v>0</v>
      </c>
      <c r="D31" s="1" t="s">
        <v>1</v>
      </c>
      <c r="E31" s="1" t="s">
        <v>2</v>
      </c>
      <c r="F31" s="1" t="s">
        <v>3</v>
      </c>
      <c r="G31" s="3" t="s">
        <v>4</v>
      </c>
    </row>
    <row r="32" spans="1:14" x14ac:dyDescent="0.25">
      <c r="A32" s="43" t="s">
        <v>14</v>
      </c>
      <c r="B32" s="5" t="s">
        <v>6</v>
      </c>
      <c r="C32" s="13">
        <f>C2+C8+C14+C20+C26</f>
        <v>93</v>
      </c>
      <c r="D32" s="13">
        <f>D2+D8+D14+D20+D26</f>
        <v>90</v>
      </c>
      <c r="E32" s="13">
        <f>E2+E8+E14+E20+E26</f>
        <v>93</v>
      </c>
      <c r="F32" s="13">
        <f>F2+F8+F14+F20+F26</f>
        <v>92</v>
      </c>
      <c r="G32" s="5">
        <v>93</v>
      </c>
      <c r="K32" s="8"/>
      <c r="L32" s="8"/>
      <c r="M32" s="8"/>
      <c r="N32" s="8"/>
    </row>
    <row r="33" spans="1:14" x14ac:dyDescent="0.25">
      <c r="A33" s="43"/>
      <c r="B33" s="5" t="s">
        <v>7</v>
      </c>
      <c r="C33" s="7">
        <v>3.3966314836000246E-2</v>
      </c>
      <c r="D33" s="7">
        <v>3.6458573091416056E-2</v>
      </c>
      <c r="E33" s="7">
        <v>2.8098314573564671E-2</v>
      </c>
      <c r="F33" s="7">
        <v>1.6645005358323643E-2</v>
      </c>
      <c r="G33" s="7">
        <v>2.4994049035943822E-2</v>
      </c>
      <c r="H33" s="8"/>
      <c r="I33" s="8"/>
      <c r="K33" s="16"/>
      <c r="L33" s="16"/>
      <c r="M33" s="16"/>
      <c r="N33" s="16"/>
    </row>
    <row r="34" spans="1:14" x14ac:dyDescent="0.25">
      <c r="A34" s="43"/>
      <c r="B34" s="5" t="s">
        <v>8</v>
      </c>
      <c r="C34" s="7">
        <v>9.7561692904470476E-2</v>
      </c>
      <c r="D34" s="7">
        <v>9.4908031539559262E-2</v>
      </c>
      <c r="E34" s="7">
        <v>8.1348104928720757E-2</v>
      </c>
      <c r="F34" s="7">
        <v>0.15282623070433454</v>
      </c>
      <c r="G34" s="7">
        <v>8.2950487979052606E-2</v>
      </c>
      <c r="H34" s="8"/>
      <c r="I34" s="8"/>
      <c r="K34" s="16"/>
      <c r="L34" s="16"/>
      <c r="M34" s="16"/>
      <c r="N34" s="16"/>
    </row>
    <row r="35" spans="1:14" x14ac:dyDescent="0.25">
      <c r="A35" s="43"/>
      <c r="B35" s="5" t="s">
        <v>9</v>
      </c>
      <c r="C35" s="7">
        <v>2.6709329443491917E-2</v>
      </c>
      <c r="D35" s="7">
        <v>1.4954328140310266E-2</v>
      </c>
      <c r="E35" s="7">
        <v>7.1456411588930752E-3</v>
      </c>
      <c r="F35" s="7">
        <v>5.0391043619034586E-3</v>
      </c>
      <c r="G35" s="7">
        <v>2.5470126160437992E-2</v>
      </c>
      <c r="H35" s="8"/>
      <c r="I35" s="8"/>
      <c r="K35" s="16"/>
      <c r="L35" s="16"/>
      <c r="M35" s="16"/>
      <c r="N35" s="16"/>
    </row>
    <row r="39" spans="1:14" x14ac:dyDescent="0.25">
      <c r="C39" s="8"/>
      <c r="D39" s="8"/>
      <c r="E39" s="8"/>
      <c r="F39" s="8"/>
    </row>
    <row r="40" spans="1:14" x14ac:dyDescent="0.25">
      <c r="C40" s="8"/>
      <c r="D40" s="8"/>
      <c r="E40" s="8"/>
      <c r="F40" s="8"/>
    </row>
    <row r="41" spans="1:14" x14ac:dyDescent="0.25">
      <c r="C41" s="8"/>
      <c r="D41" s="8"/>
      <c r="E41" s="8"/>
      <c r="F41" s="8"/>
    </row>
    <row r="44" spans="1:14" x14ac:dyDescent="0.25">
      <c r="C44" s="8"/>
      <c r="D44" s="8"/>
      <c r="E44" s="8"/>
      <c r="F44" s="8"/>
      <c r="G44" s="8"/>
    </row>
    <row r="45" spans="1:14" x14ac:dyDescent="0.25">
      <c r="C45" s="8"/>
      <c r="D45" s="8"/>
      <c r="E45" s="8"/>
      <c r="F45" s="8"/>
      <c r="G45" s="8"/>
    </row>
    <row r="46" spans="1:14" x14ac:dyDescent="0.25">
      <c r="C46" s="8"/>
      <c r="D46" s="8"/>
      <c r="E46" s="8"/>
      <c r="F46" s="8"/>
      <c r="G46" s="8"/>
    </row>
  </sheetData>
  <mergeCells count="6">
    <mergeCell ref="A32:A35"/>
    <mergeCell ref="A2:A5"/>
    <mergeCell ref="A8:A11"/>
    <mergeCell ref="A14:A17"/>
    <mergeCell ref="A20:A23"/>
    <mergeCell ref="A26:A29"/>
  </mergeCells>
  <pageMargins left="0.7" right="0.7" top="0.75" bottom="0.75" header="0.3" footer="0.3"/>
  <pageSetup paperSize="9" scale="95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D570C0-8326-42F0-9B2F-AAB618DA270E}">
  <sheetPr>
    <pageSetUpPr fitToPage="1"/>
  </sheetPr>
  <dimension ref="A1:I36"/>
  <sheetViews>
    <sheetView tabSelected="1" zoomScaleNormal="100" workbookViewId="0">
      <selection activeCell="F36" sqref="F36"/>
    </sheetView>
  </sheetViews>
  <sheetFormatPr defaultColWidth="9.140625" defaultRowHeight="15" x14ac:dyDescent="0.25"/>
  <cols>
    <col min="1" max="1" width="16" style="4" customWidth="1"/>
    <col min="2" max="2" width="14.42578125" style="4" customWidth="1"/>
    <col min="3" max="3" width="13.7109375" style="4" customWidth="1"/>
    <col min="4" max="4" width="16" style="4" customWidth="1"/>
    <col min="5" max="5" width="14.140625" style="4" customWidth="1"/>
    <col min="6" max="6" width="11.85546875" style="4" customWidth="1"/>
    <col min="7" max="7" width="13.42578125" style="4" customWidth="1"/>
    <col min="8" max="8" width="13.140625" style="4" customWidth="1"/>
    <col min="9" max="9" width="13.7109375" style="4" customWidth="1"/>
    <col min="10" max="16384" width="9.140625" style="4"/>
  </cols>
  <sheetData>
    <row r="1" spans="1:9" x14ac:dyDescent="0.25">
      <c r="A1" s="50" t="s">
        <v>49</v>
      </c>
      <c r="B1" s="51"/>
      <c r="C1" s="51"/>
      <c r="D1" s="51"/>
      <c r="E1" s="51"/>
      <c r="F1" s="51"/>
      <c r="G1" s="51"/>
      <c r="H1" s="51"/>
      <c r="I1" s="51"/>
    </row>
    <row r="2" spans="1:9" x14ac:dyDescent="0.25">
      <c r="A2" s="41"/>
      <c r="B2" s="57" t="s">
        <v>43</v>
      </c>
      <c r="C2" s="58"/>
      <c r="D2" s="57" t="s">
        <v>44</v>
      </c>
      <c r="E2" s="58"/>
      <c r="F2" s="57" t="s">
        <v>46</v>
      </c>
      <c r="G2" s="58"/>
      <c r="H2" s="57" t="s">
        <v>47</v>
      </c>
      <c r="I2" s="58"/>
    </row>
    <row r="3" spans="1:9" x14ac:dyDescent="0.25">
      <c r="A3" s="41" t="s">
        <v>45</v>
      </c>
      <c r="B3" s="40" t="s">
        <v>41</v>
      </c>
      <c r="C3" s="40" t="s">
        <v>42</v>
      </c>
      <c r="D3" s="40" t="s">
        <v>41</v>
      </c>
      <c r="E3" s="40" t="s">
        <v>42</v>
      </c>
      <c r="F3" s="40" t="s">
        <v>41</v>
      </c>
      <c r="G3" s="40" t="s">
        <v>42</v>
      </c>
      <c r="H3" s="40" t="s">
        <v>41</v>
      </c>
      <c r="I3" s="40" t="s">
        <v>42</v>
      </c>
    </row>
    <row r="4" spans="1:9" x14ac:dyDescent="0.25">
      <c r="A4" s="59" t="s">
        <v>34</v>
      </c>
      <c r="B4" s="52">
        <f>(1233/4973)*100</f>
        <v>24.793886989744621</v>
      </c>
      <c r="C4" s="52">
        <f>100-B4</f>
        <v>75.206113010255379</v>
      </c>
      <c r="D4" s="52">
        <f>(1454.5/4772.74)*100</f>
        <v>30.475156828153221</v>
      </c>
      <c r="E4" s="52">
        <f>100-D4</f>
        <v>69.524843171846783</v>
      </c>
      <c r="F4" s="52">
        <f>(1751.75/5038.67)*100</f>
        <v>34.766118836915297</v>
      </c>
      <c r="G4" s="52">
        <f>100-F4</f>
        <v>65.233881163084703</v>
      </c>
      <c r="H4" s="52"/>
      <c r="I4" s="52"/>
    </row>
    <row r="5" spans="1:9" x14ac:dyDescent="0.25">
      <c r="A5" s="59"/>
      <c r="B5" s="53"/>
      <c r="C5" s="55"/>
      <c r="D5" s="53"/>
      <c r="E5" s="55"/>
      <c r="F5" s="53"/>
      <c r="G5" s="55"/>
      <c r="H5" s="53"/>
      <c r="I5" s="55"/>
    </row>
    <row r="6" spans="1:9" x14ac:dyDescent="0.25">
      <c r="A6" s="60"/>
      <c r="B6" s="53"/>
      <c r="C6" s="55"/>
      <c r="D6" s="53"/>
      <c r="E6" s="55"/>
      <c r="F6" s="53"/>
      <c r="G6" s="55"/>
      <c r="H6" s="53"/>
      <c r="I6" s="55"/>
    </row>
    <row r="7" spans="1:9" ht="14.45" hidden="1" customHeight="1" x14ac:dyDescent="0.25">
      <c r="A7" s="60"/>
      <c r="B7" s="53"/>
      <c r="C7" s="55"/>
      <c r="D7" s="53"/>
      <c r="E7" s="55"/>
      <c r="F7" s="53"/>
      <c r="G7" s="55"/>
      <c r="H7" s="53"/>
      <c r="I7" s="55"/>
    </row>
    <row r="8" spans="1:9" ht="13.15" hidden="1" customHeight="1" x14ac:dyDescent="0.25">
      <c r="A8" s="60"/>
      <c r="B8" s="53"/>
      <c r="C8" s="55"/>
      <c r="D8" s="53"/>
      <c r="E8" s="55"/>
      <c r="F8" s="53"/>
      <c r="G8" s="55"/>
      <c r="H8" s="53"/>
      <c r="I8" s="55"/>
    </row>
    <row r="9" spans="1:9" ht="14.45" hidden="1" customHeight="1" x14ac:dyDescent="0.25">
      <c r="A9" s="60"/>
      <c r="B9" s="53"/>
      <c r="C9" s="55"/>
      <c r="D9" s="53"/>
      <c r="E9" s="55"/>
      <c r="F9" s="53"/>
      <c r="G9" s="55"/>
      <c r="H9" s="53"/>
      <c r="I9" s="55"/>
    </row>
    <row r="10" spans="1:9" ht="14.45" hidden="1" customHeight="1" x14ac:dyDescent="0.25">
      <c r="A10" s="60"/>
      <c r="B10" s="53"/>
      <c r="C10" s="55"/>
      <c r="D10" s="53"/>
      <c r="E10" s="55"/>
      <c r="F10" s="53"/>
      <c r="G10" s="55"/>
      <c r="H10" s="53"/>
      <c r="I10" s="55"/>
    </row>
    <row r="11" spans="1:9" ht="0.6" hidden="1" customHeight="1" x14ac:dyDescent="0.25">
      <c r="A11" s="60"/>
      <c r="B11" s="54"/>
      <c r="C11" s="56"/>
      <c r="D11" s="54"/>
      <c r="E11" s="56"/>
      <c r="F11" s="54"/>
      <c r="G11" s="56"/>
      <c r="H11" s="54"/>
      <c r="I11" s="56"/>
    </row>
    <row r="12" spans="1:9" x14ac:dyDescent="0.25">
      <c r="A12" s="59" t="s">
        <v>31</v>
      </c>
      <c r="B12" s="52">
        <f>(167/1735)*100</f>
        <v>9.6253602305475496</v>
      </c>
      <c r="C12" s="52">
        <f t="shared" ref="C12" si="0">100-B12</f>
        <v>90.374639769452443</v>
      </c>
      <c r="D12" s="52">
        <f>(217.84/1601)*100</f>
        <v>13.606495940037478</v>
      </c>
      <c r="E12" s="52">
        <f t="shared" ref="E12" si="1">100-D12</f>
        <v>86.393504059962524</v>
      </c>
      <c r="F12" s="52">
        <f>(334/955)*100</f>
        <v>34.973821989528794</v>
      </c>
      <c r="G12" s="52">
        <f t="shared" ref="G12" si="2">100-F12</f>
        <v>65.026178010471199</v>
      </c>
      <c r="H12" s="52"/>
      <c r="I12" s="52"/>
    </row>
    <row r="13" spans="1:9" x14ac:dyDescent="0.25">
      <c r="A13" s="59"/>
      <c r="B13" s="53"/>
      <c r="C13" s="55"/>
      <c r="D13" s="53"/>
      <c r="E13" s="55"/>
      <c r="F13" s="53"/>
      <c r="G13" s="55"/>
      <c r="H13" s="53"/>
      <c r="I13" s="55"/>
    </row>
    <row r="14" spans="1:9" x14ac:dyDescent="0.25">
      <c r="A14" s="60"/>
      <c r="B14" s="53"/>
      <c r="C14" s="55"/>
      <c r="D14" s="53"/>
      <c r="E14" s="55"/>
      <c r="F14" s="53"/>
      <c r="G14" s="55"/>
      <c r="H14" s="53"/>
      <c r="I14" s="55"/>
    </row>
    <row r="15" spans="1:9" ht="9.6" customHeight="1" x14ac:dyDescent="0.25">
      <c r="A15" s="60"/>
      <c r="B15" s="53"/>
      <c r="C15" s="55"/>
      <c r="D15" s="53"/>
      <c r="E15" s="55"/>
      <c r="F15" s="53"/>
      <c r="G15" s="55"/>
      <c r="H15" s="53"/>
      <c r="I15" s="55"/>
    </row>
    <row r="16" spans="1:9" ht="14.45" hidden="1" customHeight="1" x14ac:dyDescent="0.25">
      <c r="A16" s="60"/>
      <c r="B16" s="53"/>
      <c r="C16" s="55"/>
      <c r="D16" s="53"/>
      <c r="E16" s="55"/>
      <c r="F16" s="53"/>
      <c r="G16" s="55"/>
      <c r="H16" s="53"/>
      <c r="I16" s="55"/>
    </row>
    <row r="17" spans="1:9" ht="14.45" hidden="1" customHeight="1" x14ac:dyDescent="0.25">
      <c r="A17" s="60"/>
      <c r="B17" s="53"/>
      <c r="C17" s="55"/>
      <c r="D17" s="53"/>
      <c r="E17" s="55"/>
      <c r="F17" s="53"/>
      <c r="G17" s="55"/>
      <c r="H17" s="53"/>
      <c r="I17" s="55"/>
    </row>
    <row r="18" spans="1:9" ht="14.45" hidden="1" customHeight="1" x14ac:dyDescent="0.25">
      <c r="A18" s="60"/>
      <c r="B18" s="53"/>
      <c r="C18" s="55"/>
      <c r="D18" s="53"/>
      <c r="E18" s="55"/>
      <c r="F18" s="53"/>
      <c r="G18" s="55"/>
      <c r="H18" s="53"/>
      <c r="I18" s="55"/>
    </row>
    <row r="19" spans="1:9" ht="14.45" hidden="1" customHeight="1" x14ac:dyDescent="0.25">
      <c r="A19" s="60"/>
      <c r="B19" s="54"/>
      <c r="C19" s="56"/>
      <c r="D19" s="54"/>
      <c r="E19" s="56"/>
      <c r="F19" s="54"/>
      <c r="G19" s="56"/>
      <c r="H19" s="54"/>
      <c r="I19" s="56"/>
    </row>
    <row r="20" spans="1:9" x14ac:dyDescent="0.25">
      <c r="A20" s="59" t="s">
        <v>35</v>
      </c>
      <c r="B20" s="52">
        <f>(1073/6123)*100</f>
        <v>17.52408949861179</v>
      </c>
      <c r="C20" s="52">
        <f t="shared" ref="C20" si="3">100-B20</f>
        <v>82.475910501388213</v>
      </c>
      <c r="D20" s="52">
        <f>(1548.41/7328.5)*100</f>
        <v>21.128607491301086</v>
      </c>
      <c r="E20" s="52">
        <f t="shared" ref="E20" si="4">100-D20</f>
        <v>78.871392508698918</v>
      </c>
      <c r="F20" s="52">
        <f>(1432/3840)*100</f>
        <v>37.291666666666664</v>
      </c>
      <c r="G20" s="52">
        <f t="shared" ref="G20" si="5">100-F20</f>
        <v>62.708333333333336</v>
      </c>
      <c r="H20" s="52"/>
      <c r="I20" s="52"/>
    </row>
    <row r="21" spans="1:9" x14ac:dyDescent="0.25">
      <c r="A21" s="59"/>
      <c r="B21" s="53"/>
      <c r="C21" s="55"/>
      <c r="D21" s="53"/>
      <c r="E21" s="55"/>
      <c r="F21" s="53"/>
      <c r="G21" s="55"/>
      <c r="H21" s="53"/>
      <c r="I21" s="55"/>
    </row>
    <row r="22" spans="1:9" x14ac:dyDescent="0.25">
      <c r="A22" s="60"/>
      <c r="B22" s="53"/>
      <c r="C22" s="55"/>
      <c r="D22" s="53"/>
      <c r="E22" s="55"/>
      <c r="F22" s="53"/>
      <c r="G22" s="55"/>
      <c r="H22" s="53"/>
      <c r="I22" s="55"/>
    </row>
    <row r="23" spans="1:9" ht="7.9" customHeight="1" x14ac:dyDescent="0.25">
      <c r="A23" s="60"/>
      <c r="B23" s="53"/>
      <c r="C23" s="55"/>
      <c r="D23" s="53"/>
      <c r="E23" s="55"/>
      <c r="F23" s="53"/>
      <c r="G23" s="55"/>
      <c r="H23" s="53"/>
      <c r="I23" s="55"/>
    </row>
    <row r="24" spans="1:9" ht="14.45" hidden="1" customHeight="1" x14ac:dyDescent="0.25">
      <c r="A24" s="60"/>
      <c r="B24" s="53"/>
      <c r="C24" s="55"/>
      <c r="D24" s="53"/>
      <c r="E24" s="55"/>
      <c r="F24" s="53"/>
      <c r="G24" s="55"/>
      <c r="H24" s="53"/>
      <c r="I24" s="55"/>
    </row>
    <row r="25" spans="1:9" ht="14.45" hidden="1" customHeight="1" x14ac:dyDescent="0.25">
      <c r="A25" s="60"/>
      <c r="B25" s="53"/>
      <c r="C25" s="55"/>
      <c r="D25" s="53"/>
      <c r="E25" s="55"/>
      <c r="F25" s="53"/>
      <c r="G25" s="55"/>
      <c r="H25" s="53"/>
      <c r="I25" s="55"/>
    </row>
    <row r="26" spans="1:9" ht="14.45" hidden="1" customHeight="1" x14ac:dyDescent="0.25">
      <c r="A26" s="60"/>
      <c r="B26" s="53"/>
      <c r="C26" s="55"/>
      <c r="D26" s="53"/>
      <c r="E26" s="55"/>
      <c r="F26" s="53"/>
      <c r="G26" s="55"/>
      <c r="H26" s="53"/>
      <c r="I26" s="55"/>
    </row>
    <row r="27" spans="1:9" ht="14.45" hidden="1" customHeight="1" x14ac:dyDescent="0.25">
      <c r="A27" s="60"/>
      <c r="B27" s="54"/>
      <c r="C27" s="56"/>
      <c r="D27" s="54"/>
      <c r="E27" s="56"/>
      <c r="F27" s="54"/>
      <c r="G27" s="56"/>
      <c r="H27" s="54"/>
      <c r="I27" s="56"/>
    </row>
    <row r="28" spans="1:9" x14ac:dyDescent="0.25">
      <c r="A28" s="59" t="s">
        <v>12</v>
      </c>
      <c r="B28" s="52">
        <f>(3217/19302.43)*100</f>
        <v>16.666295383534614</v>
      </c>
      <c r="C28" s="52">
        <f t="shared" ref="C28" si="6">100-B28</f>
        <v>83.333704616465383</v>
      </c>
      <c r="D28" s="52">
        <f>(3500.51/18191.09)*100</f>
        <v>19.242992036211135</v>
      </c>
      <c r="E28" s="52">
        <f t="shared" ref="E28" si="7">100-D28</f>
        <v>80.757007963788865</v>
      </c>
      <c r="F28" s="52">
        <f>(2746/10284)*100</f>
        <v>26.701672500972386</v>
      </c>
      <c r="G28" s="52">
        <f t="shared" ref="G28" si="8">100-F28</f>
        <v>73.298327499027607</v>
      </c>
      <c r="H28" s="52"/>
      <c r="I28" s="52"/>
    </row>
    <row r="29" spans="1:9" x14ac:dyDescent="0.25">
      <c r="A29" s="59"/>
      <c r="B29" s="53"/>
      <c r="C29" s="55"/>
      <c r="D29" s="53"/>
      <c r="E29" s="55"/>
      <c r="F29" s="53"/>
      <c r="G29" s="55"/>
      <c r="H29" s="53"/>
      <c r="I29" s="55"/>
    </row>
    <row r="30" spans="1:9" x14ac:dyDescent="0.25">
      <c r="A30" s="60"/>
      <c r="B30" s="53"/>
      <c r="C30" s="55"/>
      <c r="D30" s="53"/>
      <c r="E30" s="55"/>
      <c r="F30" s="53"/>
      <c r="G30" s="55"/>
      <c r="H30" s="53"/>
      <c r="I30" s="55"/>
    </row>
    <row r="31" spans="1:9" ht="12.6" customHeight="1" x14ac:dyDescent="0.25">
      <c r="A31" s="60"/>
      <c r="B31" s="53"/>
      <c r="C31" s="55"/>
      <c r="D31" s="53"/>
      <c r="E31" s="55"/>
      <c r="F31" s="53"/>
      <c r="G31" s="55"/>
      <c r="H31" s="53"/>
      <c r="I31" s="55"/>
    </row>
    <row r="32" spans="1:9" ht="14.45" hidden="1" customHeight="1" x14ac:dyDescent="0.25">
      <c r="A32" s="60"/>
      <c r="B32" s="53"/>
      <c r="C32" s="55"/>
      <c r="D32" s="53"/>
      <c r="E32" s="55"/>
      <c r="F32" s="53"/>
      <c r="G32" s="55"/>
      <c r="H32" s="53"/>
      <c r="I32" s="55"/>
    </row>
    <row r="33" spans="1:9" ht="14.45" hidden="1" customHeight="1" x14ac:dyDescent="0.25">
      <c r="A33" s="60"/>
      <c r="B33" s="53"/>
      <c r="C33" s="55"/>
      <c r="D33" s="53"/>
      <c r="E33" s="55"/>
      <c r="F33" s="53"/>
      <c r="G33" s="55"/>
      <c r="H33" s="53"/>
      <c r="I33" s="55"/>
    </row>
    <row r="34" spans="1:9" ht="14.45" hidden="1" customHeight="1" x14ac:dyDescent="0.25">
      <c r="A34" s="60"/>
      <c r="B34" s="53"/>
      <c r="C34" s="55"/>
      <c r="D34" s="53"/>
      <c r="E34" s="55"/>
      <c r="F34" s="53"/>
      <c r="G34" s="55"/>
      <c r="H34" s="53"/>
      <c r="I34" s="55"/>
    </row>
    <row r="35" spans="1:9" ht="14.45" hidden="1" customHeight="1" x14ac:dyDescent="0.25">
      <c r="A35" s="60"/>
      <c r="B35" s="54"/>
      <c r="C35" s="56"/>
      <c r="D35" s="54"/>
      <c r="E35" s="56"/>
      <c r="F35" s="54"/>
      <c r="G35" s="56"/>
      <c r="H35" s="54"/>
      <c r="I35" s="56"/>
    </row>
    <row r="36" spans="1:9" x14ac:dyDescent="0.25">
      <c r="A36" s="42"/>
      <c r="B36" s="42"/>
      <c r="C36" s="42"/>
      <c r="D36" s="42"/>
      <c r="E36" s="42"/>
      <c r="F36" s="42"/>
      <c r="G36" s="42"/>
      <c r="H36" s="42"/>
      <c r="I36" s="42"/>
    </row>
  </sheetData>
  <mergeCells count="41">
    <mergeCell ref="I28:I35"/>
    <mergeCell ref="H20:H27"/>
    <mergeCell ref="I20:I27"/>
    <mergeCell ref="A28:A35"/>
    <mergeCell ref="B28:B35"/>
    <mergeCell ref="C28:C35"/>
    <mergeCell ref="D28:D35"/>
    <mergeCell ref="E28:E35"/>
    <mergeCell ref="F28:F35"/>
    <mergeCell ref="G28:G35"/>
    <mergeCell ref="H28:H35"/>
    <mergeCell ref="H12:H19"/>
    <mergeCell ref="I12:I19"/>
    <mergeCell ref="A20:A27"/>
    <mergeCell ref="B20:B27"/>
    <mergeCell ref="C20:C27"/>
    <mergeCell ref="D20:D27"/>
    <mergeCell ref="E20:E27"/>
    <mergeCell ref="F20:F27"/>
    <mergeCell ref="G20:G27"/>
    <mergeCell ref="F4:F11"/>
    <mergeCell ref="G4:G11"/>
    <mergeCell ref="H4:H11"/>
    <mergeCell ref="I4:I11"/>
    <mergeCell ref="A12:A19"/>
    <mergeCell ref="B12:B19"/>
    <mergeCell ref="C12:C19"/>
    <mergeCell ref="D12:D19"/>
    <mergeCell ref="E12:E19"/>
    <mergeCell ref="F12:F19"/>
    <mergeCell ref="A4:A11"/>
    <mergeCell ref="B4:B11"/>
    <mergeCell ref="C4:C11"/>
    <mergeCell ref="D4:D11"/>
    <mergeCell ref="E4:E11"/>
    <mergeCell ref="G12:G19"/>
    <mergeCell ref="A1:I1"/>
    <mergeCell ref="B2:C2"/>
    <mergeCell ref="D2:E2"/>
    <mergeCell ref="F2:G2"/>
    <mergeCell ref="H2:I2"/>
  </mergeCells>
  <pageMargins left="0.7" right="0.7" top="0.75" bottom="0.75" header="0.3" footer="0.3"/>
  <pageSetup paperSize="9" scale="7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43"/>
  <sheetViews>
    <sheetView topLeftCell="A19" workbookViewId="0">
      <selection activeCell="K12" sqref="K12"/>
    </sheetView>
  </sheetViews>
  <sheetFormatPr defaultColWidth="9.140625" defaultRowHeight="15" x14ac:dyDescent="0.25"/>
  <cols>
    <col min="1" max="1" width="31.7109375" style="18" customWidth="1"/>
    <col min="2" max="2" width="29" style="18" bestFit="1" customWidth="1"/>
    <col min="3" max="5" width="15.7109375" style="18" customWidth="1"/>
    <col min="6" max="6" width="12.5703125" style="18" bestFit="1" customWidth="1"/>
    <col min="7" max="8" width="12" style="18" bestFit="1" customWidth="1"/>
    <col min="9" max="16384" width="9.140625" style="18"/>
  </cols>
  <sheetData>
    <row r="1" spans="1:8" x14ac:dyDescent="0.25">
      <c r="A1" s="24"/>
      <c r="B1" s="25"/>
      <c r="C1" s="24" t="s">
        <v>15</v>
      </c>
      <c r="D1" s="24" t="s">
        <v>16</v>
      </c>
      <c r="E1" s="24" t="s">
        <v>17</v>
      </c>
      <c r="F1" s="23" t="s">
        <v>18</v>
      </c>
    </row>
    <row r="2" spans="1:8" x14ac:dyDescent="0.25">
      <c r="A2" s="47" t="s">
        <v>5</v>
      </c>
      <c r="B2" s="21" t="s">
        <v>6</v>
      </c>
      <c r="C2" s="17">
        <v>13</v>
      </c>
      <c r="D2" s="21">
        <v>13</v>
      </c>
      <c r="E2" s="21">
        <v>13</v>
      </c>
      <c r="F2" s="31">
        <v>13</v>
      </c>
    </row>
    <row r="3" spans="1:8" x14ac:dyDescent="0.25">
      <c r="A3" s="48"/>
      <c r="B3" s="30" t="s">
        <v>20</v>
      </c>
      <c r="C3" s="29">
        <v>1.4452790719787011E-2</v>
      </c>
      <c r="D3" s="29">
        <v>0</v>
      </c>
      <c r="E3" s="29">
        <v>0</v>
      </c>
      <c r="F3" s="29">
        <v>0</v>
      </c>
      <c r="G3" s="19"/>
      <c r="H3" s="19"/>
    </row>
    <row r="4" spans="1:8" x14ac:dyDescent="0.25">
      <c r="A4" s="48"/>
      <c r="B4" s="30" t="s">
        <v>22</v>
      </c>
      <c r="C4" s="29">
        <v>5.9332509270704575E-2</v>
      </c>
      <c r="D4" s="29">
        <v>8.6199999999999999E-2</v>
      </c>
      <c r="E4" s="29">
        <v>9.4200000000000006E-2</v>
      </c>
      <c r="F4" s="29">
        <v>0</v>
      </c>
      <c r="G4" s="19"/>
      <c r="H4" s="19"/>
    </row>
    <row r="5" spans="1:8" x14ac:dyDescent="0.25">
      <c r="A5" s="48"/>
      <c r="B5" s="30" t="s">
        <v>9</v>
      </c>
      <c r="C5" s="29">
        <v>8.5195397927165545E-2</v>
      </c>
      <c r="D5" s="29">
        <v>9.5899999999999999E-2</v>
      </c>
      <c r="E5" s="29">
        <v>0.1013</v>
      </c>
      <c r="F5" s="29">
        <v>3.1600000000000003E-2</v>
      </c>
      <c r="G5" s="19"/>
      <c r="H5" s="19"/>
    </row>
    <row r="6" spans="1:8" x14ac:dyDescent="0.25">
      <c r="A6" s="28"/>
      <c r="B6" s="26"/>
      <c r="C6" s="27"/>
      <c r="D6" s="27"/>
      <c r="E6" s="27"/>
      <c r="F6" s="26"/>
    </row>
    <row r="7" spans="1:8" x14ac:dyDescent="0.25">
      <c r="A7" s="24"/>
      <c r="B7" s="25"/>
      <c r="C7" s="24" t="s">
        <v>15</v>
      </c>
      <c r="D7" s="24" t="s">
        <v>16</v>
      </c>
      <c r="E7" s="24" t="s">
        <v>17</v>
      </c>
      <c r="F7" s="23" t="s">
        <v>18</v>
      </c>
    </row>
    <row r="8" spans="1:8" x14ac:dyDescent="0.25">
      <c r="A8" s="47" t="s">
        <v>10</v>
      </c>
      <c r="B8" s="21" t="s">
        <v>6</v>
      </c>
      <c r="C8" s="21">
        <v>5</v>
      </c>
      <c r="D8" s="21">
        <v>5</v>
      </c>
      <c r="E8" s="21">
        <v>5</v>
      </c>
      <c r="F8" s="31">
        <v>5</v>
      </c>
    </row>
    <row r="9" spans="1:8" x14ac:dyDescent="0.25">
      <c r="A9" s="48"/>
      <c r="B9" s="30" t="s">
        <v>20</v>
      </c>
      <c r="C9" s="29">
        <v>0</v>
      </c>
      <c r="D9" s="29">
        <v>0</v>
      </c>
      <c r="E9" s="29">
        <v>0</v>
      </c>
      <c r="F9" s="29">
        <v>0</v>
      </c>
      <c r="G9" s="19"/>
      <c r="H9" s="19"/>
    </row>
    <row r="10" spans="1:8" x14ac:dyDescent="0.25">
      <c r="A10" s="48"/>
      <c r="B10" s="30" t="s">
        <v>19</v>
      </c>
      <c r="C10" s="29">
        <v>8.2173913043478264E-2</v>
      </c>
      <c r="D10" s="29">
        <v>7.8799999999999995E-2</v>
      </c>
      <c r="E10" s="29">
        <v>0.1918</v>
      </c>
      <c r="F10" s="29">
        <v>4.2799999999999998E-2</v>
      </c>
      <c r="G10" s="19"/>
      <c r="H10" s="19"/>
    </row>
    <row r="11" spans="1:8" x14ac:dyDescent="0.25">
      <c r="A11" s="48"/>
      <c r="B11" s="30" t="s">
        <v>9</v>
      </c>
      <c r="C11" s="29">
        <v>0</v>
      </c>
      <c r="D11" s="29">
        <v>1.2699999999999999E-2</v>
      </c>
      <c r="E11" s="29">
        <v>1E-3</v>
      </c>
      <c r="F11" s="29">
        <v>5.1000000000000004E-3</v>
      </c>
      <c r="G11" s="19"/>
      <c r="H11" s="19"/>
    </row>
    <row r="12" spans="1:8" x14ac:dyDescent="0.25">
      <c r="A12" s="28"/>
      <c r="B12" s="26"/>
      <c r="C12" s="27"/>
      <c r="D12" s="27"/>
      <c r="E12" s="27"/>
      <c r="F12" s="26"/>
    </row>
    <row r="13" spans="1:8" x14ac:dyDescent="0.25">
      <c r="A13" s="24"/>
      <c r="B13" s="25"/>
      <c r="C13" s="24" t="s">
        <v>15</v>
      </c>
      <c r="D13" s="24" t="s">
        <v>16</v>
      </c>
      <c r="E13" s="24" t="s">
        <v>17</v>
      </c>
      <c r="F13" s="23" t="s">
        <v>18</v>
      </c>
    </row>
    <row r="14" spans="1:8" x14ac:dyDescent="0.25">
      <c r="A14" s="47" t="s">
        <v>11</v>
      </c>
      <c r="B14" s="21" t="s">
        <v>6</v>
      </c>
      <c r="C14" s="22">
        <v>10</v>
      </c>
      <c r="D14" s="22">
        <v>10</v>
      </c>
      <c r="E14" s="32">
        <v>10</v>
      </c>
      <c r="F14" s="31">
        <v>10</v>
      </c>
    </row>
    <row r="15" spans="1:8" x14ac:dyDescent="0.25">
      <c r="A15" s="48"/>
      <c r="B15" s="30" t="s">
        <v>20</v>
      </c>
      <c r="C15" s="29">
        <v>2.4091337592961139E-2</v>
      </c>
      <c r="D15" s="29">
        <v>1.09E-2</v>
      </c>
      <c r="E15" s="29">
        <v>4.3E-3</v>
      </c>
      <c r="F15" s="29">
        <v>1.78E-2</v>
      </c>
      <c r="G15" s="19"/>
      <c r="H15" s="19"/>
    </row>
    <row r="16" spans="1:8" x14ac:dyDescent="0.25">
      <c r="A16" s="48"/>
      <c r="B16" s="30" t="s">
        <v>19</v>
      </c>
      <c r="C16" s="29">
        <v>6.5046611500995083E-2</v>
      </c>
      <c r="D16" s="29">
        <v>5.4899999999999997E-2</v>
      </c>
      <c r="E16" s="29">
        <v>0.1474</v>
      </c>
      <c r="F16" s="29">
        <v>9.2100000000000001E-2</v>
      </c>
      <c r="G16" s="19"/>
      <c r="H16" s="19"/>
    </row>
    <row r="17" spans="1:8" x14ac:dyDescent="0.25">
      <c r="A17" s="48"/>
      <c r="B17" s="30" t="s">
        <v>9</v>
      </c>
      <c r="C17" s="29">
        <v>1.7806640829579972E-3</v>
      </c>
      <c r="D17" s="29">
        <v>3.5000000000000001E-3</v>
      </c>
      <c r="E17" s="29">
        <v>0</v>
      </c>
      <c r="F17" s="29">
        <v>1.4E-3</v>
      </c>
      <c r="G17" s="19"/>
      <c r="H17" s="19" t="s">
        <v>21</v>
      </c>
    </row>
    <row r="18" spans="1:8" x14ac:dyDescent="0.25">
      <c r="A18" s="28"/>
      <c r="B18" s="26"/>
      <c r="C18" s="27"/>
      <c r="D18" s="27"/>
      <c r="E18" s="27"/>
      <c r="F18" s="26"/>
    </row>
    <row r="19" spans="1:8" x14ac:dyDescent="0.25">
      <c r="A19" s="24"/>
      <c r="B19" s="25"/>
      <c r="C19" s="24" t="s">
        <v>15</v>
      </c>
      <c r="D19" s="24" t="s">
        <v>16</v>
      </c>
      <c r="E19" s="24" t="s">
        <v>17</v>
      </c>
      <c r="F19" s="23" t="s">
        <v>18</v>
      </c>
    </row>
    <row r="20" spans="1:8" x14ac:dyDescent="0.25">
      <c r="A20" s="47" t="s">
        <v>12</v>
      </c>
      <c r="B20" s="21" t="s">
        <v>6</v>
      </c>
      <c r="C20" s="22">
        <v>53</v>
      </c>
      <c r="D20" s="22">
        <v>51</v>
      </c>
      <c r="E20" s="22">
        <v>51</v>
      </c>
      <c r="F20" s="21">
        <v>47</v>
      </c>
    </row>
    <row r="21" spans="1:8" x14ac:dyDescent="0.25">
      <c r="A21" s="48"/>
      <c r="B21" s="30" t="s">
        <v>20</v>
      </c>
      <c r="C21" s="29">
        <v>3.1456029761289653E-2</v>
      </c>
      <c r="D21" s="29">
        <v>2.4199999999999999E-2</v>
      </c>
      <c r="E21" s="29">
        <v>2.53E-2</v>
      </c>
      <c r="F21" s="29">
        <v>3.6900000000000002E-2</v>
      </c>
      <c r="G21" s="19"/>
      <c r="H21" s="19"/>
    </row>
    <row r="22" spans="1:8" x14ac:dyDescent="0.25">
      <c r="A22" s="48"/>
      <c r="B22" s="30" t="s">
        <v>19</v>
      </c>
      <c r="C22" s="29">
        <v>7.6924666735558547E-2</v>
      </c>
      <c r="D22" s="29">
        <v>8.0100000000000005E-2</v>
      </c>
      <c r="E22" s="29">
        <v>0.14799999999999999</v>
      </c>
      <c r="F22" s="29">
        <v>9.4500000000000001E-2</v>
      </c>
      <c r="G22" s="19"/>
      <c r="H22" s="19"/>
    </row>
    <row r="23" spans="1:8" x14ac:dyDescent="0.25">
      <c r="A23" s="48"/>
      <c r="B23" s="30" t="s">
        <v>9</v>
      </c>
      <c r="C23" s="29">
        <v>2.5524439392373671E-2</v>
      </c>
      <c r="D23" s="29">
        <v>5.3E-3</v>
      </c>
      <c r="E23" s="29">
        <v>1.35E-2</v>
      </c>
      <c r="F23" s="29">
        <v>9.1000000000000004E-3</v>
      </c>
      <c r="G23" s="19"/>
      <c r="H23" s="19"/>
    </row>
    <row r="24" spans="1:8" x14ac:dyDescent="0.25">
      <c r="A24" s="28"/>
      <c r="B24" s="26"/>
      <c r="C24" s="27"/>
      <c r="D24" s="27"/>
      <c r="E24" s="27"/>
      <c r="F24" s="26"/>
    </row>
    <row r="25" spans="1:8" x14ac:dyDescent="0.25">
      <c r="A25" s="24"/>
      <c r="B25" s="25"/>
      <c r="C25" s="24" t="s">
        <v>15</v>
      </c>
      <c r="D25" s="24" t="s">
        <v>16</v>
      </c>
      <c r="E25" s="24" t="s">
        <v>17</v>
      </c>
      <c r="F25" s="23" t="s">
        <v>18</v>
      </c>
    </row>
    <row r="26" spans="1:8" x14ac:dyDescent="0.25">
      <c r="A26" s="47" t="s">
        <v>13</v>
      </c>
      <c r="B26" s="21" t="s">
        <v>6</v>
      </c>
      <c r="C26" s="21">
        <v>10</v>
      </c>
      <c r="D26" s="21">
        <v>10</v>
      </c>
      <c r="E26" s="21">
        <v>10</v>
      </c>
      <c r="F26" s="21">
        <v>10</v>
      </c>
    </row>
    <row r="27" spans="1:8" x14ac:dyDescent="0.25">
      <c r="A27" s="48"/>
      <c r="B27" s="30" t="s">
        <v>20</v>
      </c>
      <c r="C27" s="29">
        <v>6.9459518124593009E-3</v>
      </c>
      <c r="D27" s="29">
        <v>2.4199999999999999E-2</v>
      </c>
      <c r="E27" s="29">
        <v>2.53E-2</v>
      </c>
      <c r="F27" s="29">
        <v>3.6900000000000002E-2</v>
      </c>
      <c r="G27" s="19"/>
      <c r="H27" s="19"/>
    </row>
    <row r="28" spans="1:8" x14ac:dyDescent="0.25">
      <c r="A28" s="48"/>
      <c r="B28" s="30" t="s">
        <v>19</v>
      </c>
      <c r="C28" s="29">
        <v>8.0529628825700028E-2</v>
      </c>
      <c r="D28" s="29">
        <v>7.4700000000000003E-2</v>
      </c>
      <c r="E28" s="29">
        <v>0.14530000000000001</v>
      </c>
      <c r="F28" s="29">
        <v>9.2200000000000004E-2</v>
      </c>
      <c r="G28" s="19"/>
      <c r="H28" s="19"/>
    </row>
    <row r="29" spans="1:8" x14ac:dyDescent="0.25">
      <c r="A29" s="48"/>
      <c r="B29" s="30" t="s">
        <v>9</v>
      </c>
      <c r="C29" s="29">
        <v>1.4868678098545692E-2</v>
      </c>
      <c r="D29" s="29">
        <v>5.3E-3</v>
      </c>
      <c r="E29" s="29">
        <v>1.6199999999999999E-2</v>
      </c>
      <c r="F29" s="29">
        <v>1.2800000000000001E-2</v>
      </c>
      <c r="G29" s="19"/>
      <c r="H29" s="19"/>
    </row>
    <row r="30" spans="1:8" x14ac:dyDescent="0.25">
      <c r="A30" s="28"/>
      <c r="B30" s="26"/>
      <c r="C30" s="27"/>
      <c r="D30" s="27"/>
      <c r="E30" s="27"/>
      <c r="F30" s="26"/>
    </row>
    <row r="31" spans="1:8" x14ac:dyDescent="0.25">
      <c r="A31" s="24"/>
      <c r="B31" s="25"/>
      <c r="C31" s="24" t="s">
        <v>15</v>
      </c>
      <c r="D31" s="24" t="s">
        <v>16</v>
      </c>
      <c r="E31" s="24" t="s">
        <v>17</v>
      </c>
      <c r="F31" s="23" t="s">
        <v>18</v>
      </c>
    </row>
    <row r="32" spans="1:8" x14ac:dyDescent="0.25">
      <c r="A32" s="46" t="s">
        <v>14</v>
      </c>
      <c r="B32" s="21" t="s">
        <v>6</v>
      </c>
      <c r="C32" s="22">
        <v>91</v>
      </c>
      <c r="D32" s="22">
        <v>89</v>
      </c>
      <c r="E32" s="22">
        <v>89</v>
      </c>
      <c r="F32" s="21">
        <v>85</v>
      </c>
    </row>
    <row r="33" spans="1:8" x14ac:dyDescent="0.25">
      <c r="A33" s="46"/>
      <c r="B33" s="21" t="s">
        <v>20</v>
      </c>
      <c r="C33" s="20">
        <v>2.3923270486123773E-2</v>
      </c>
      <c r="D33" s="20">
        <v>7.7499999999999999E-2</v>
      </c>
      <c r="E33" s="20">
        <v>0.1429</v>
      </c>
      <c r="F33" s="20">
        <v>8.9899999999999994E-2</v>
      </c>
      <c r="G33" s="19"/>
      <c r="H33" s="19"/>
    </row>
    <row r="34" spans="1:8" x14ac:dyDescent="0.25">
      <c r="A34" s="46"/>
      <c r="B34" s="21" t="s">
        <v>19</v>
      </c>
      <c r="C34" s="20">
        <v>7.3994383866379784E-2</v>
      </c>
      <c r="D34" s="20">
        <v>2.52E-2</v>
      </c>
      <c r="E34" s="20">
        <v>1.89E-2</v>
      </c>
      <c r="F34" s="20">
        <v>3.3399999999999999E-2</v>
      </c>
      <c r="G34" s="19"/>
      <c r="H34" s="19"/>
    </row>
    <row r="35" spans="1:8" x14ac:dyDescent="0.25">
      <c r="A35" s="46"/>
      <c r="B35" s="21" t="s">
        <v>9</v>
      </c>
      <c r="C35" s="20">
        <v>2.777676476666302E-2</v>
      </c>
      <c r="D35" s="20">
        <v>1.7399999999999999E-2</v>
      </c>
      <c r="E35" s="20">
        <v>2.3300000000000001E-2</v>
      </c>
      <c r="F35" s="20">
        <v>1.14E-2</v>
      </c>
      <c r="G35" s="19"/>
      <c r="H35" s="19"/>
    </row>
    <row r="38" spans="1:8" x14ac:dyDescent="0.25">
      <c r="C38" s="19"/>
      <c r="D38" s="19"/>
      <c r="E38" s="19"/>
    </row>
    <row r="41" spans="1:8" x14ac:dyDescent="0.25">
      <c r="C41" s="19"/>
      <c r="D41" s="19"/>
      <c r="E41" s="19"/>
      <c r="F41" s="19"/>
    </row>
    <row r="42" spans="1:8" x14ac:dyDescent="0.25">
      <c r="C42" s="19"/>
      <c r="D42" s="19"/>
      <c r="E42" s="19"/>
      <c r="F42" s="19"/>
    </row>
    <row r="43" spans="1:8" x14ac:dyDescent="0.25">
      <c r="C43" s="19"/>
      <c r="D43" s="19"/>
      <c r="E43" s="19"/>
      <c r="F43" s="19"/>
    </row>
  </sheetData>
  <mergeCells count="6">
    <mergeCell ref="A32:A35"/>
    <mergeCell ref="A2:A5"/>
    <mergeCell ref="A8:A11"/>
    <mergeCell ref="A14:A17"/>
    <mergeCell ref="A20:A23"/>
    <mergeCell ref="A26:A2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62"/>
  <sheetViews>
    <sheetView topLeftCell="A46" zoomScaleNormal="100" workbookViewId="0">
      <selection activeCell="H34" sqref="H34"/>
    </sheetView>
  </sheetViews>
  <sheetFormatPr defaultColWidth="9.140625" defaultRowHeight="15" x14ac:dyDescent="0.25"/>
  <cols>
    <col min="1" max="1" width="31.7109375" style="4" customWidth="1"/>
    <col min="2" max="2" width="29" style="4" bestFit="1" customWidth="1"/>
    <col min="3" max="5" width="15.7109375" style="4" customWidth="1"/>
    <col min="6" max="6" width="14.7109375" style="4" customWidth="1"/>
    <col min="7" max="16384" width="9.140625" style="4"/>
  </cols>
  <sheetData>
    <row r="1" spans="1:6" x14ac:dyDescent="0.25">
      <c r="A1" s="1"/>
      <c r="B1" s="2"/>
      <c r="C1" s="1" t="s">
        <v>23</v>
      </c>
      <c r="D1" s="1" t="s">
        <v>24</v>
      </c>
      <c r="E1" s="1" t="s">
        <v>25</v>
      </c>
      <c r="F1" s="1" t="s">
        <v>26</v>
      </c>
    </row>
    <row r="2" spans="1:6" x14ac:dyDescent="0.25">
      <c r="A2" s="44" t="s">
        <v>5</v>
      </c>
      <c r="B2" s="33" t="s">
        <v>6</v>
      </c>
      <c r="C2" s="33">
        <v>12</v>
      </c>
      <c r="D2" s="33">
        <v>12</v>
      </c>
      <c r="E2" s="33">
        <v>12</v>
      </c>
      <c r="F2" s="33">
        <v>12</v>
      </c>
    </row>
    <row r="3" spans="1:6" x14ac:dyDescent="0.25">
      <c r="A3" s="44"/>
      <c r="B3" s="5" t="s">
        <v>27</v>
      </c>
      <c r="C3" s="5">
        <v>4608</v>
      </c>
      <c r="D3" s="5">
        <v>4234</v>
      </c>
      <c r="E3" s="5">
        <v>4252</v>
      </c>
      <c r="F3" s="5">
        <v>4510.5</v>
      </c>
    </row>
    <row r="4" spans="1:6" x14ac:dyDescent="0.25">
      <c r="A4" s="45"/>
      <c r="B4" s="5" t="s">
        <v>7</v>
      </c>
      <c r="C4" s="34">
        <v>0</v>
      </c>
      <c r="D4" s="34">
        <v>40</v>
      </c>
      <c r="E4" s="34">
        <v>0</v>
      </c>
      <c r="F4" s="34">
        <v>0</v>
      </c>
    </row>
    <row r="5" spans="1:6" x14ac:dyDescent="0.25">
      <c r="A5" s="45"/>
      <c r="B5" s="33" t="s">
        <v>28</v>
      </c>
      <c r="C5" s="35">
        <f>C4/C3</f>
        <v>0</v>
      </c>
      <c r="D5" s="35">
        <f>D4/D3</f>
        <v>9.4473311289560696E-3</v>
      </c>
      <c r="E5" s="35">
        <f>E4/E3</f>
        <v>0</v>
      </c>
      <c r="F5" s="35">
        <f>F4/F3</f>
        <v>0</v>
      </c>
    </row>
    <row r="6" spans="1:6" x14ac:dyDescent="0.25">
      <c r="A6" s="45"/>
      <c r="B6" s="5" t="s">
        <v>8</v>
      </c>
      <c r="C6" s="34">
        <v>339</v>
      </c>
      <c r="D6" s="34">
        <v>577</v>
      </c>
      <c r="E6" s="34">
        <v>578.5</v>
      </c>
      <c r="F6" s="34">
        <v>160</v>
      </c>
    </row>
    <row r="7" spans="1:6" x14ac:dyDescent="0.25">
      <c r="A7" s="45"/>
      <c r="B7" s="33" t="s">
        <v>29</v>
      </c>
      <c r="C7" s="35">
        <f>C6/C3</f>
        <v>7.3567708333333329E-2</v>
      </c>
      <c r="D7" s="35">
        <f>D6/D3</f>
        <v>0.13627775153519131</v>
      </c>
      <c r="E7" s="35">
        <f>E6/E3</f>
        <v>0.13605362182502351</v>
      </c>
      <c r="F7" s="35">
        <f>F6/F3</f>
        <v>3.5472785722203748E-2</v>
      </c>
    </row>
    <row r="8" spans="1:6" x14ac:dyDescent="0.25">
      <c r="A8" s="45"/>
      <c r="B8" s="5" t="s">
        <v>30</v>
      </c>
      <c r="C8" s="34">
        <v>72</v>
      </c>
      <c r="D8" s="34">
        <v>60</v>
      </c>
      <c r="E8" s="34">
        <v>248</v>
      </c>
      <c r="F8" s="34">
        <v>484</v>
      </c>
    </row>
    <row r="9" spans="1:6" x14ac:dyDescent="0.25">
      <c r="A9" s="45"/>
      <c r="B9" s="33" t="s">
        <v>9</v>
      </c>
      <c r="C9" s="35">
        <f>C8/C3</f>
        <v>1.5625E-2</v>
      </c>
      <c r="D9" s="35">
        <f>D8/D3</f>
        <v>1.4170996693434105E-2</v>
      </c>
      <c r="E9" s="35">
        <f>E8/E3</f>
        <v>5.8325493885230478E-2</v>
      </c>
      <c r="F9" s="35">
        <f>F8/F3</f>
        <v>0.10730517680966634</v>
      </c>
    </row>
    <row r="10" spans="1:6" x14ac:dyDescent="0.25">
      <c r="A10" s="36"/>
      <c r="C10" s="8"/>
      <c r="D10" s="8"/>
      <c r="E10" s="8"/>
      <c r="F10" s="8"/>
    </row>
    <row r="11" spans="1:6" x14ac:dyDescent="0.25">
      <c r="A11" s="9"/>
      <c r="B11" s="10"/>
      <c r="C11" s="11"/>
      <c r="D11" s="11"/>
      <c r="E11" s="11"/>
      <c r="F11" s="11"/>
    </row>
    <row r="12" spans="1:6" x14ac:dyDescent="0.25">
      <c r="A12" s="1"/>
      <c r="B12" s="2"/>
      <c r="C12" s="1" t="s">
        <v>23</v>
      </c>
      <c r="D12" s="1" t="s">
        <v>24</v>
      </c>
      <c r="E12" s="1" t="s">
        <v>25</v>
      </c>
      <c r="F12" s="1" t="s">
        <v>26</v>
      </c>
    </row>
    <row r="13" spans="1:6" x14ac:dyDescent="0.25">
      <c r="A13" s="44" t="s">
        <v>31</v>
      </c>
      <c r="B13" s="33" t="s">
        <v>6</v>
      </c>
      <c r="C13" s="33">
        <v>5</v>
      </c>
      <c r="D13" s="33">
        <v>5</v>
      </c>
      <c r="E13" s="33">
        <v>6</v>
      </c>
      <c r="F13" s="33">
        <v>6</v>
      </c>
    </row>
    <row r="14" spans="1:6" x14ac:dyDescent="0.25">
      <c r="A14" s="44"/>
      <c r="B14" s="5" t="s">
        <v>27</v>
      </c>
      <c r="C14" s="5">
        <v>2445</v>
      </c>
      <c r="D14" s="5">
        <v>2080.25</v>
      </c>
      <c r="E14" s="5">
        <v>2346.75</v>
      </c>
      <c r="F14" s="5">
        <v>2485.5</v>
      </c>
    </row>
    <row r="15" spans="1:6" x14ac:dyDescent="0.25">
      <c r="A15" s="45"/>
      <c r="B15" s="5" t="s">
        <v>7</v>
      </c>
      <c r="C15" s="34">
        <v>19.5</v>
      </c>
      <c r="D15" s="34">
        <v>17</v>
      </c>
      <c r="E15" s="34">
        <v>6.5</v>
      </c>
      <c r="F15" s="34">
        <v>20</v>
      </c>
    </row>
    <row r="16" spans="1:6" x14ac:dyDescent="0.25">
      <c r="A16" s="45"/>
      <c r="B16" s="33" t="s">
        <v>28</v>
      </c>
      <c r="C16" s="35">
        <f>C15/C14</f>
        <v>7.9754601226993873E-3</v>
      </c>
      <c r="D16" s="35">
        <f>D15/D14</f>
        <v>8.1720947001562311E-3</v>
      </c>
      <c r="E16" s="35">
        <f>E15/E14</f>
        <v>2.7697880046873334E-3</v>
      </c>
      <c r="F16" s="35">
        <f>F15/F14</f>
        <v>8.0466706900020109E-3</v>
      </c>
    </row>
    <row r="17" spans="1:6" x14ac:dyDescent="0.25">
      <c r="A17" s="45"/>
      <c r="B17" s="5" t="s">
        <v>8</v>
      </c>
      <c r="C17" s="34">
        <v>75.5</v>
      </c>
      <c r="D17" s="34">
        <v>230.5</v>
      </c>
      <c r="E17" s="34">
        <v>454.5</v>
      </c>
      <c r="F17" s="34">
        <v>155</v>
      </c>
    </row>
    <row r="18" spans="1:6" x14ac:dyDescent="0.25">
      <c r="A18" s="45"/>
      <c r="B18" s="33" t="s">
        <v>29</v>
      </c>
      <c r="C18" s="35">
        <f>C17/C14</f>
        <v>3.0879345603271983E-2</v>
      </c>
      <c r="D18" s="35">
        <f>D17/D14</f>
        <v>0.11080398990505949</v>
      </c>
      <c r="E18" s="35">
        <f>E17/E14</f>
        <v>0.19367209971236818</v>
      </c>
      <c r="F18" s="35">
        <f>F17/F14</f>
        <v>6.2361697847515593E-2</v>
      </c>
    </row>
    <row r="19" spans="1:6" x14ac:dyDescent="0.25">
      <c r="A19" s="45"/>
      <c r="B19" s="5" t="s">
        <v>30</v>
      </c>
      <c r="C19" s="34">
        <v>12.5</v>
      </c>
      <c r="D19" s="34">
        <v>0</v>
      </c>
      <c r="E19" s="34">
        <v>3</v>
      </c>
      <c r="F19" s="34">
        <v>7</v>
      </c>
    </row>
    <row r="20" spans="1:6" x14ac:dyDescent="0.25">
      <c r="A20" s="45"/>
      <c r="B20" s="33" t="s">
        <v>9</v>
      </c>
      <c r="C20" s="35">
        <f>C19/C14</f>
        <v>5.1124744376278121E-3</v>
      </c>
      <c r="D20" s="35">
        <f>D19/D14</f>
        <v>0</v>
      </c>
      <c r="E20" s="35">
        <f>E19/E14</f>
        <v>1.278363694471077E-3</v>
      </c>
      <c r="F20" s="35">
        <f>F19/F14</f>
        <v>2.8163347415007039E-3</v>
      </c>
    </row>
    <row r="21" spans="1:6" x14ac:dyDescent="0.25">
      <c r="A21" s="9"/>
      <c r="B21" s="10"/>
      <c r="C21" s="11"/>
      <c r="D21" s="11"/>
      <c r="E21" s="11"/>
      <c r="F21" s="11"/>
    </row>
    <row r="22" spans="1:6" x14ac:dyDescent="0.25">
      <c r="A22" s="1"/>
      <c r="B22" s="2"/>
      <c r="C22" s="1" t="s">
        <v>23</v>
      </c>
      <c r="D22" s="1" t="s">
        <v>24</v>
      </c>
      <c r="E22" s="1" t="s">
        <v>25</v>
      </c>
      <c r="F22" s="1" t="s">
        <v>26</v>
      </c>
    </row>
    <row r="23" spans="1:6" x14ac:dyDescent="0.25">
      <c r="A23" s="44" t="s">
        <v>11</v>
      </c>
      <c r="B23" s="33" t="s">
        <v>6</v>
      </c>
      <c r="C23" s="33">
        <v>10</v>
      </c>
      <c r="D23" s="33">
        <v>10</v>
      </c>
      <c r="E23" s="33">
        <v>10</v>
      </c>
      <c r="F23" s="33">
        <v>10</v>
      </c>
    </row>
    <row r="24" spans="1:6" x14ac:dyDescent="0.25">
      <c r="A24" s="44"/>
      <c r="B24" s="5" t="s">
        <v>27</v>
      </c>
      <c r="C24" s="5">
        <v>4587.5</v>
      </c>
      <c r="D24" s="5">
        <v>4270</v>
      </c>
      <c r="E24" s="5">
        <v>3967</v>
      </c>
      <c r="F24" s="5">
        <v>4365.5</v>
      </c>
    </row>
    <row r="25" spans="1:6" x14ac:dyDescent="0.25">
      <c r="A25" s="45"/>
      <c r="B25" s="5" t="s">
        <v>7</v>
      </c>
      <c r="C25" s="34">
        <v>107</v>
      </c>
      <c r="D25" s="34">
        <v>15</v>
      </c>
      <c r="E25" s="34">
        <v>154</v>
      </c>
      <c r="F25" s="34">
        <v>98.5</v>
      </c>
    </row>
    <row r="26" spans="1:6" x14ac:dyDescent="0.25">
      <c r="A26" s="45"/>
      <c r="B26" s="33" t="s">
        <v>28</v>
      </c>
      <c r="C26" s="35">
        <f>C25/C24</f>
        <v>2.3324250681198911E-2</v>
      </c>
      <c r="D26" s="35">
        <f>D25/D24</f>
        <v>3.5128805620608899E-3</v>
      </c>
      <c r="E26" s="35">
        <f>E25/E24</f>
        <v>3.8820267204436605E-2</v>
      </c>
      <c r="F26" s="35">
        <f>F25/F24</f>
        <v>2.256328026571985E-2</v>
      </c>
    </row>
    <row r="27" spans="1:6" x14ac:dyDescent="0.25">
      <c r="A27" s="45"/>
      <c r="B27" s="5" t="s">
        <v>8</v>
      </c>
      <c r="C27" s="34">
        <v>297</v>
      </c>
      <c r="D27" s="34">
        <v>455</v>
      </c>
      <c r="E27" s="34">
        <v>874.5</v>
      </c>
      <c r="F27" s="34">
        <v>292.5</v>
      </c>
    </row>
    <row r="28" spans="1:6" x14ac:dyDescent="0.25">
      <c r="A28" s="45"/>
      <c r="B28" s="33" t="s">
        <v>29</v>
      </c>
      <c r="C28" s="35">
        <f>C27/C24</f>
        <v>6.4741144414168936E-2</v>
      </c>
      <c r="D28" s="35">
        <f>D27/D24</f>
        <v>0.10655737704918032</v>
      </c>
      <c r="E28" s="35">
        <f>E27/E24</f>
        <v>0.22044366019662212</v>
      </c>
      <c r="F28" s="35">
        <f>F27/F24</f>
        <v>6.7002634291604621E-2</v>
      </c>
    </row>
    <row r="29" spans="1:6" x14ac:dyDescent="0.25">
      <c r="A29" s="45"/>
      <c r="B29" s="5" t="s">
        <v>30</v>
      </c>
      <c r="C29" s="34">
        <v>0</v>
      </c>
      <c r="D29" s="34">
        <v>0</v>
      </c>
      <c r="E29" s="34">
        <v>0</v>
      </c>
      <c r="F29" s="34">
        <v>5</v>
      </c>
    </row>
    <row r="30" spans="1:6" x14ac:dyDescent="0.25">
      <c r="A30" s="45"/>
      <c r="B30" s="33" t="s">
        <v>9</v>
      </c>
      <c r="C30" s="35">
        <f>C29/C24</f>
        <v>0</v>
      </c>
      <c r="D30" s="35">
        <f>D29/D24</f>
        <v>0</v>
      </c>
      <c r="E30" s="35">
        <f>E29/E24</f>
        <v>0</v>
      </c>
      <c r="F30" s="35">
        <f>F29/F24</f>
        <v>1.1453441759248654E-3</v>
      </c>
    </row>
    <row r="31" spans="1:6" x14ac:dyDescent="0.25">
      <c r="A31" s="2"/>
      <c r="B31" s="2"/>
      <c r="C31" s="37"/>
      <c r="D31" s="37"/>
      <c r="E31" s="37"/>
      <c r="F31" s="37"/>
    </row>
    <row r="32" spans="1:6" x14ac:dyDescent="0.25">
      <c r="A32" s="9"/>
      <c r="B32" s="10"/>
      <c r="C32" s="11"/>
      <c r="D32" s="11"/>
      <c r="E32" s="11"/>
      <c r="F32" s="11"/>
    </row>
    <row r="33" spans="1:6" x14ac:dyDescent="0.25">
      <c r="A33" s="1"/>
      <c r="B33" s="2"/>
      <c r="C33" s="1" t="s">
        <v>23</v>
      </c>
      <c r="D33" s="1" t="s">
        <v>24</v>
      </c>
      <c r="E33" s="1" t="s">
        <v>25</v>
      </c>
      <c r="F33" s="1" t="s">
        <v>26</v>
      </c>
    </row>
    <row r="34" spans="1:6" x14ac:dyDescent="0.25">
      <c r="A34" s="44" t="s">
        <v>12</v>
      </c>
      <c r="B34" s="33" t="s">
        <v>6</v>
      </c>
      <c r="C34" s="33">
        <v>44</v>
      </c>
      <c r="D34" s="33">
        <v>42</v>
      </c>
      <c r="E34" s="33">
        <v>55</v>
      </c>
      <c r="F34" s="33">
        <v>55</v>
      </c>
    </row>
    <row r="35" spans="1:6" x14ac:dyDescent="0.25">
      <c r="A35" s="44"/>
      <c r="B35" s="5" t="s">
        <v>27</v>
      </c>
      <c r="C35" s="5">
        <v>19279.25</v>
      </c>
      <c r="D35" s="5">
        <v>19559</v>
      </c>
      <c r="E35" s="5">
        <v>20885.25</v>
      </c>
      <c r="F35" s="5">
        <v>23585</v>
      </c>
    </row>
    <row r="36" spans="1:6" x14ac:dyDescent="0.25">
      <c r="A36" s="45"/>
      <c r="B36" s="5" t="s">
        <v>7</v>
      </c>
      <c r="C36" s="34">
        <v>808.5</v>
      </c>
      <c r="D36" s="34">
        <v>221</v>
      </c>
      <c r="E36" s="34">
        <v>1585</v>
      </c>
      <c r="F36" s="34">
        <v>600.5</v>
      </c>
    </row>
    <row r="37" spans="1:6" x14ac:dyDescent="0.25">
      <c r="A37" s="45"/>
      <c r="B37" s="33" t="s">
        <v>28</v>
      </c>
      <c r="C37" s="35">
        <f>C36/C35</f>
        <v>4.1936278641544665E-2</v>
      </c>
      <c r="D37" s="35">
        <f>D36/D35</f>
        <v>1.1299146173117235E-2</v>
      </c>
      <c r="E37" s="35">
        <f>E36/E35</f>
        <v>7.5890879927221364E-2</v>
      </c>
      <c r="F37" s="35">
        <f>F36/F35</f>
        <v>2.5461098155607379E-2</v>
      </c>
    </row>
    <row r="38" spans="1:6" x14ac:dyDescent="0.25">
      <c r="A38" s="45"/>
      <c r="B38" s="5" t="s">
        <v>8</v>
      </c>
      <c r="C38" s="34">
        <v>1926.5</v>
      </c>
      <c r="D38" s="34">
        <v>1730.5</v>
      </c>
      <c r="E38" s="34">
        <v>4138.75</v>
      </c>
      <c r="F38" s="34">
        <v>2313</v>
      </c>
    </row>
    <row r="39" spans="1:6" x14ac:dyDescent="0.25">
      <c r="A39" s="45"/>
      <c r="B39" s="33" t="s">
        <v>29</v>
      </c>
      <c r="C39" s="35">
        <f>C38/C35</f>
        <v>9.9926086336346073E-2</v>
      </c>
      <c r="D39" s="35">
        <f>D38/D35</f>
        <v>8.8475893450585402E-2</v>
      </c>
      <c r="E39" s="35">
        <f>E38/E35</f>
        <v>0.19816616990459773</v>
      </c>
      <c r="F39" s="35">
        <f>F38/F35</f>
        <v>9.8070807716769126E-2</v>
      </c>
    </row>
    <row r="40" spans="1:6" x14ac:dyDescent="0.25">
      <c r="A40" s="45"/>
      <c r="B40" s="5" t="s">
        <v>30</v>
      </c>
      <c r="C40" s="34">
        <v>404.5</v>
      </c>
      <c r="D40" s="34">
        <v>390.5</v>
      </c>
      <c r="E40" s="34">
        <v>681</v>
      </c>
      <c r="F40" s="34">
        <v>842</v>
      </c>
    </row>
    <row r="41" spans="1:6" x14ac:dyDescent="0.25">
      <c r="A41" s="45"/>
      <c r="B41" s="33" t="s">
        <v>9</v>
      </c>
      <c r="C41" s="35">
        <f>C40/C35</f>
        <v>2.0981106630185303E-2</v>
      </c>
      <c r="D41" s="35">
        <f>D40/D35</f>
        <v>1.9965233396390409E-2</v>
      </c>
      <c r="E41" s="35">
        <f>E40/E35</f>
        <v>3.2606743993967034E-2</v>
      </c>
      <c r="F41" s="35">
        <f>F40/F35</f>
        <v>3.5700657197371213E-2</v>
      </c>
    </row>
    <row r="42" spans="1:6" x14ac:dyDescent="0.25">
      <c r="A42" s="2"/>
      <c r="B42" s="2"/>
      <c r="C42" s="37"/>
      <c r="D42" s="37"/>
      <c r="E42" s="37"/>
      <c r="F42" s="37"/>
    </row>
    <row r="43" spans="1:6" x14ac:dyDescent="0.25">
      <c r="A43" s="2"/>
      <c r="B43" s="2"/>
      <c r="C43" s="1"/>
      <c r="D43" s="1"/>
      <c r="E43" s="1"/>
      <c r="F43" s="1"/>
    </row>
    <row r="44" spans="1:6" x14ac:dyDescent="0.25">
      <c r="A44" s="1"/>
      <c r="B44" s="2"/>
      <c r="C44" s="1" t="s">
        <v>23</v>
      </c>
      <c r="D44" s="1" t="s">
        <v>24</v>
      </c>
      <c r="E44" s="1" t="s">
        <v>25</v>
      </c>
      <c r="F44" s="1" t="s">
        <v>26</v>
      </c>
    </row>
    <row r="45" spans="1:6" x14ac:dyDescent="0.25">
      <c r="A45" s="44" t="s">
        <v>13</v>
      </c>
      <c r="B45" s="33" t="s">
        <v>6</v>
      </c>
      <c r="C45" s="33">
        <v>10</v>
      </c>
      <c r="D45" s="33">
        <v>10</v>
      </c>
      <c r="E45" s="33">
        <v>9</v>
      </c>
      <c r="F45" s="33">
        <v>10</v>
      </c>
    </row>
    <row r="46" spans="1:6" x14ac:dyDescent="0.25">
      <c r="A46" s="44"/>
      <c r="B46" s="5" t="s">
        <v>27</v>
      </c>
      <c r="C46" s="5">
        <v>4002.5</v>
      </c>
      <c r="D46" s="5">
        <v>3359</v>
      </c>
      <c r="E46" s="5">
        <v>3216.5</v>
      </c>
      <c r="F46" s="5">
        <v>3622.5</v>
      </c>
    </row>
    <row r="47" spans="1:6" x14ac:dyDescent="0.25">
      <c r="A47" s="45"/>
      <c r="B47" s="5" t="s">
        <v>7</v>
      </c>
      <c r="C47" s="34">
        <v>596</v>
      </c>
      <c r="D47" s="34">
        <v>424</v>
      </c>
      <c r="E47" s="34">
        <v>548.5</v>
      </c>
      <c r="F47" s="34">
        <v>313.5</v>
      </c>
    </row>
    <row r="48" spans="1:6" x14ac:dyDescent="0.25">
      <c r="A48" s="45"/>
      <c r="B48" s="33" t="s">
        <v>28</v>
      </c>
      <c r="C48" s="35">
        <f>C47/C46</f>
        <v>0.14890693316677076</v>
      </c>
      <c r="D48" s="35">
        <f>D47/D46</f>
        <v>0.12622804406073235</v>
      </c>
      <c r="E48" s="35">
        <f>E47/E46</f>
        <v>0.17052697030934244</v>
      </c>
      <c r="F48" s="35">
        <f>F47/F46</f>
        <v>8.6542443064182198E-2</v>
      </c>
    </row>
    <row r="49" spans="1:6" x14ac:dyDescent="0.25">
      <c r="A49" s="45"/>
      <c r="B49" s="5" t="s">
        <v>8</v>
      </c>
      <c r="C49" s="34">
        <v>171</v>
      </c>
      <c r="D49" s="34">
        <v>558</v>
      </c>
      <c r="E49" s="34">
        <v>308</v>
      </c>
      <c r="F49" s="34">
        <v>271</v>
      </c>
    </row>
    <row r="50" spans="1:6" x14ac:dyDescent="0.25">
      <c r="A50" s="45"/>
      <c r="B50" s="33" t="s">
        <v>29</v>
      </c>
      <c r="C50" s="35">
        <f>C49/C46</f>
        <v>4.2723297938788256E-2</v>
      </c>
      <c r="D50" s="35">
        <f>D49/D46</f>
        <v>0.16612086930634118</v>
      </c>
      <c r="E50" s="35">
        <f>E49/E46</f>
        <v>9.5756256800870507E-2</v>
      </c>
      <c r="F50" s="35">
        <f>F49/F46</f>
        <v>7.4810213940648726E-2</v>
      </c>
    </row>
    <row r="51" spans="1:6" x14ac:dyDescent="0.25">
      <c r="A51" s="45"/>
      <c r="B51" s="5" t="s">
        <v>30</v>
      </c>
      <c r="C51" s="34">
        <v>71.5</v>
      </c>
      <c r="D51" s="34">
        <v>79</v>
      </c>
      <c r="E51" s="34">
        <v>52</v>
      </c>
      <c r="F51" s="34">
        <v>0</v>
      </c>
    </row>
    <row r="52" spans="1:6" x14ac:dyDescent="0.25">
      <c r="A52" s="45"/>
      <c r="B52" s="33" t="s">
        <v>9</v>
      </c>
      <c r="C52" s="35">
        <f>C51/C46</f>
        <v>1.7863835103060586E-2</v>
      </c>
      <c r="D52" s="35">
        <f>D51/D46</f>
        <v>2.3518904435844E-2</v>
      </c>
      <c r="E52" s="35">
        <f>E51/E46</f>
        <v>1.6166640758588528E-2</v>
      </c>
      <c r="F52" s="35">
        <f>F51/F46</f>
        <v>0</v>
      </c>
    </row>
    <row r="53" spans="1:6" x14ac:dyDescent="0.25">
      <c r="A53" s="9"/>
      <c r="B53" s="10"/>
      <c r="C53" s="11"/>
      <c r="D53" s="11"/>
      <c r="E53" s="11"/>
      <c r="F53" s="11"/>
    </row>
    <row r="54" spans="1:6" x14ac:dyDescent="0.25">
      <c r="A54" s="1"/>
      <c r="B54" s="2"/>
      <c r="C54" s="1" t="s">
        <v>23</v>
      </c>
      <c r="D54" s="1" t="s">
        <v>24</v>
      </c>
      <c r="E54" s="1" t="s">
        <v>25</v>
      </c>
      <c r="F54" s="1" t="s">
        <v>26</v>
      </c>
    </row>
    <row r="55" spans="1:6" x14ac:dyDescent="0.25">
      <c r="A55" s="43" t="s">
        <v>14</v>
      </c>
      <c r="B55" s="5" t="s">
        <v>6</v>
      </c>
      <c r="C55" s="33">
        <f>C45+C34+C23+C13+C2</f>
        <v>81</v>
      </c>
      <c r="D55" s="13">
        <f t="shared" ref="D55:F57" si="0">D45+D34+D23+D13+D2</f>
        <v>79</v>
      </c>
      <c r="E55" s="13">
        <f t="shared" si="0"/>
        <v>92</v>
      </c>
      <c r="F55" s="13">
        <f>F45+F34+F23+F13+F2</f>
        <v>93</v>
      </c>
    </row>
    <row r="56" spans="1:6" x14ac:dyDescent="0.25">
      <c r="A56" s="43"/>
      <c r="B56" s="5" t="s">
        <v>32</v>
      </c>
      <c r="C56" s="5">
        <f>C46+C35+C24+C14+C3</f>
        <v>34922.25</v>
      </c>
      <c r="D56" s="13">
        <f t="shared" si="0"/>
        <v>33502.25</v>
      </c>
      <c r="E56" s="13">
        <f t="shared" si="0"/>
        <v>34667.5</v>
      </c>
      <c r="F56" s="13">
        <f t="shared" si="0"/>
        <v>38569</v>
      </c>
    </row>
    <row r="57" spans="1:6" x14ac:dyDescent="0.25">
      <c r="A57" s="43"/>
      <c r="B57" s="5" t="s">
        <v>7</v>
      </c>
      <c r="C57" s="34">
        <f>C47+C36+C25+C15+C4</f>
        <v>1531</v>
      </c>
      <c r="D57" s="34">
        <f t="shared" si="0"/>
        <v>717</v>
      </c>
      <c r="E57" s="34">
        <f t="shared" si="0"/>
        <v>2294</v>
      </c>
      <c r="F57" s="34">
        <f t="shared" si="0"/>
        <v>1032.5</v>
      </c>
    </row>
    <row r="58" spans="1:6" x14ac:dyDescent="0.25">
      <c r="A58" s="43"/>
      <c r="B58" s="33" t="s">
        <v>28</v>
      </c>
      <c r="C58" s="35">
        <f>C57/C56</f>
        <v>4.3840245115936115E-2</v>
      </c>
      <c r="D58" s="35">
        <f>D57/D56</f>
        <v>2.1401547657246903E-2</v>
      </c>
      <c r="E58" s="35">
        <f>E57/E56</f>
        <v>6.6171486262349463E-2</v>
      </c>
      <c r="F58" s="35">
        <f>F57/F56</f>
        <v>2.6770204049884623E-2</v>
      </c>
    </row>
    <row r="59" spans="1:6" x14ac:dyDescent="0.25">
      <c r="A59" s="43"/>
      <c r="B59" s="5" t="s">
        <v>8</v>
      </c>
      <c r="C59" s="34">
        <f>C49+C38+C27+C17+C6</f>
        <v>2809</v>
      </c>
      <c r="D59" s="34">
        <f t="shared" ref="D59:F59" si="1">D49+D38+D27+D17+D6</f>
        <v>3551</v>
      </c>
      <c r="E59" s="34">
        <f t="shared" si="1"/>
        <v>6354.25</v>
      </c>
      <c r="F59" s="34">
        <f t="shared" si="1"/>
        <v>3191.5</v>
      </c>
    </row>
    <row r="60" spans="1:6" x14ac:dyDescent="0.25">
      <c r="A60" s="43"/>
      <c r="B60" s="33" t="s">
        <v>29</v>
      </c>
      <c r="C60" s="35">
        <f>C59/C56</f>
        <v>8.0435825297625441E-2</v>
      </c>
      <c r="D60" s="35">
        <f t="shared" ref="D60:F60" si="2">D59/D56</f>
        <v>0.10599288107515167</v>
      </c>
      <c r="E60" s="35">
        <f>E59/E56</f>
        <v>0.18329126703685009</v>
      </c>
      <c r="F60" s="35">
        <f t="shared" si="2"/>
        <v>8.2747802639425438E-2</v>
      </c>
    </row>
    <row r="61" spans="1:6" x14ac:dyDescent="0.25">
      <c r="A61" s="43"/>
      <c r="B61" s="5" t="s">
        <v>30</v>
      </c>
      <c r="C61" s="34">
        <f>C51+C40+C29+C19+C8</f>
        <v>560.5</v>
      </c>
      <c r="D61" s="34">
        <f t="shared" ref="D61:F61" si="3">D51+D40+D29+D19+D8</f>
        <v>529.5</v>
      </c>
      <c r="E61" s="34">
        <f t="shared" si="3"/>
        <v>984</v>
      </c>
      <c r="F61" s="34">
        <f t="shared" si="3"/>
        <v>1338</v>
      </c>
    </row>
    <row r="62" spans="1:6" x14ac:dyDescent="0.25">
      <c r="A62" s="43"/>
      <c r="B62" s="33" t="s">
        <v>33</v>
      </c>
      <c r="C62" s="35">
        <f>C61/C56</f>
        <v>1.6049939508479549E-2</v>
      </c>
      <c r="D62" s="35">
        <f t="shared" ref="D62:F62" si="4">D61/D56</f>
        <v>1.5804908625540074E-2</v>
      </c>
      <c r="E62" s="35">
        <f t="shared" si="4"/>
        <v>2.8383933078531765E-2</v>
      </c>
      <c r="F62" s="35">
        <f t="shared" si="4"/>
        <v>3.4691073141642249E-2</v>
      </c>
    </row>
  </sheetData>
  <mergeCells count="6">
    <mergeCell ref="A55:A62"/>
    <mergeCell ref="A2:A9"/>
    <mergeCell ref="A13:A20"/>
    <mergeCell ref="A23:A30"/>
    <mergeCell ref="A34:A41"/>
    <mergeCell ref="A45:A52"/>
  </mergeCells>
  <pageMargins left="0.7" right="0.7" top="0.75" bottom="0.75" header="0.3" footer="0.3"/>
  <pageSetup paperSize="9" scale="9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60"/>
  <sheetViews>
    <sheetView topLeftCell="A55" zoomScaleNormal="100" workbookViewId="0">
      <selection activeCell="E22" sqref="E1:F1048576"/>
    </sheetView>
  </sheetViews>
  <sheetFormatPr defaultColWidth="9.140625" defaultRowHeight="15" x14ac:dyDescent="0.25"/>
  <cols>
    <col min="1" max="1" width="31.7109375" style="4" customWidth="1"/>
    <col min="2" max="2" width="29" style="4" bestFit="1" customWidth="1"/>
    <col min="3" max="3" width="15.7109375" style="4" customWidth="1"/>
    <col min="4" max="4" width="9.140625" style="4"/>
    <col min="5" max="5" width="14.140625" style="4" customWidth="1"/>
    <col min="6" max="16384" width="9.140625" style="4"/>
  </cols>
  <sheetData>
    <row r="1" spans="1:5" x14ac:dyDescent="0.25">
      <c r="A1" s="49"/>
      <c r="B1" s="49"/>
      <c r="C1" s="49"/>
    </row>
    <row r="2" spans="1:5" x14ac:dyDescent="0.25">
      <c r="A2" s="1"/>
      <c r="B2" s="2"/>
      <c r="C2" s="1" t="s">
        <v>36</v>
      </c>
    </row>
    <row r="3" spans="1:5" x14ac:dyDescent="0.25">
      <c r="A3" s="44" t="s">
        <v>34</v>
      </c>
      <c r="B3" s="33" t="s">
        <v>6</v>
      </c>
      <c r="C3" s="33">
        <v>12</v>
      </c>
    </row>
    <row r="4" spans="1:5" x14ac:dyDescent="0.25">
      <c r="A4" s="44"/>
      <c r="B4" s="5" t="s">
        <v>27</v>
      </c>
      <c r="C4" s="5">
        <v>17515.32</v>
      </c>
    </row>
    <row r="5" spans="1:5" x14ac:dyDescent="0.25">
      <c r="A5" s="45"/>
      <c r="B5" s="5" t="s">
        <v>7</v>
      </c>
      <c r="C5" s="34">
        <v>515.77</v>
      </c>
    </row>
    <row r="6" spans="1:5" x14ac:dyDescent="0.25">
      <c r="A6" s="45"/>
      <c r="B6" s="33" t="s">
        <v>28</v>
      </c>
      <c r="C6" s="35">
        <f>C5/C4</f>
        <v>2.9446792864760679E-2</v>
      </c>
      <c r="E6" s="39"/>
    </row>
    <row r="7" spans="1:5" x14ac:dyDescent="0.25">
      <c r="A7" s="45"/>
      <c r="B7" s="5" t="s">
        <v>8</v>
      </c>
      <c r="C7" s="34">
        <v>2726.85</v>
      </c>
    </row>
    <row r="8" spans="1:5" x14ac:dyDescent="0.25">
      <c r="A8" s="45"/>
      <c r="B8" s="33" t="s">
        <v>29</v>
      </c>
      <c r="C8" s="35">
        <f>C7/C4</f>
        <v>0.15568371003213186</v>
      </c>
    </row>
    <row r="9" spans="1:5" x14ac:dyDescent="0.25">
      <c r="A9" s="45"/>
      <c r="B9" s="5" t="s">
        <v>30</v>
      </c>
      <c r="C9" s="34">
        <v>1735</v>
      </c>
    </row>
    <row r="10" spans="1:5" x14ac:dyDescent="0.25">
      <c r="A10" s="45"/>
      <c r="B10" s="33" t="s">
        <v>9</v>
      </c>
      <c r="C10" s="35">
        <f>C9/C4</f>
        <v>9.9056140567229153E-2</v>
      </c>
    </row>
    <row r="11" spans="1:5" x14ac:dyDescent="0.25">
      <c r="A11" s="49"/>
      <c r="B11" s="49"/>
      <c r="C11" s="49"/>
    </row>
    <row r="12" spans="1:5" x14ac:dyDescent="0.25">
      <c r="A12" s="1"/>
      <c r="B12" s="2"/>
      <c r="C12" s="1" t="s">
        <v>36</v>
      </c>
    </row>
    <row r="13" spans="1:5" x14ac:dyDescent="0.25">
      <c r="A13" s="44" t="s">
        <v>31</v>
      </c>
      <c r="B13" s="33" t="s">
        <v>6</v>
      </c>
      <c r="C13" s="33">
        <v>5</v>
      </c>
    </row>
    <row r="14" spans="1:5" x14ac:dyDescent="0.25">
      <c r="A14" s="44"/>
      <c r="B14" s="5" t="s">
        <v>27</v>
      </c>
      <c r="C14" s="5">
        <v>8145.25</v>
      </c>
    </row>
    <row r="15" spans="1:5" x14ac:dyDescent="0.25">
      <c r="A15" s="45"/>
      <c r="B15" s="5" t="s">
        <v>7</v>
      </c>
      <c r="C15" s="34">
        <v>37</v>
      </c>
    </row>
    <row r="16" spans="1:5" x14ac:dyDescent="0.25">
      <c r="A16" s="45"/>
      <c r="B16" s="33" t="s">
        <v>28</v>
      </c>
      <c r="C16" s="35">
        <f>C15/C14</f>
        <v>4.5425247843835365E-3</v>
      </c>
      <c r="E16" s="39"/>
    </row>
    <row r="17" spans="1:5" x14ac:dyDescent="0.25">
      <c r="A17" s="45"/>
      <c r="B17" s="5" t="s">
        <v>8</v>
      </c>
      <c r="C17" s="34">
        <v>1003.75</v>
      </c>
    </row>
    <row r="18" spans="1:5" x14ac:dyDescent="0.25">
      <c r="A18" s="45"/>
      <c r="B18" s="33" t="s">
        <v>29</v>
      </c>
      <c r="C18" s="35">
        <f>C17/C14</f>
        <v>0.12323133114391824</v>
      </c>
    </row>
    <row r="19" spans="1:5" x14ac:dyDescent="0.25">
      <c r="A19" s="45"/>
      <c r="B19" s="5" t="s">
        <v>30</v>
      </c>
      <c r="C19" s="34">
        <v>23</v>
      </c>
    </row>
    <row r="20" spans="1:5" x14ac:dyDescent="0.25">
      <c r="A20" s="45"/>
      <c r="B20" s="33" t="s">
        <v>9</v>
      </c>
      <c r="C20" s="35">
        <f>C19/C14</f>
        <v>2.8237316227249011E-3</v>
      </c>
    </row>
    <row r="21" spans="1:5" x14ac:dyDescent="0.25">
      <c r="A21" s="9"/>
      <c r="B21" s="10"/>
      <c r="C21" s="11"/>
    </row>
    <row r="22" spans="1:5" x14ac:dyDescent="0.25">
      <c r="A22" s="1"/>
      <c r="B22" s="2"/>
      <c r="C22" s="1" t="s">
        <v>36</v>
      </c>
    </row>
    <row r="23" spans="1:5" x14ac:dyDescent="0.25">
      <c r="A23" s="44" t="s">
        <v>35</v>
      </c>
      <c r="B23" s="33" t="s">
        <v>6</v>
      </c>
      <c r="C23" s="33">
        <v>16</v>
      </c>
    </row>
    <row r="24" spans="1:5" x14ac:dyDescent="0.25">
      <c r="A24" s="44"/>
      <c r="B24" s="5" t="s">
        <v>27</v>
      </c>
      <c r="C24" s="5">
        <v>25055.5</v>
      </c>
    </row>
    <row r="25" spans="1:5" x14ac:dyDescent="0.25">
      <c r="A25" s="45"/>
      <c r="B25" s="5" t="s">
        <v>7</v>
      </c>
      <c r="C25" s="34">
        <v>716.5</v>
      </c>
    </row>
    <row r="26" spans="1:5" x14ac:dyDescent="0.25">
      <c r="A26" s="45"/>
      <c r="B26" s="33" t="s">
        <v>28</v>
      </c>
      <c r="C26" s="35">
        <f>C25/C24</f>
        <v>2.8596515735068148E-2</v>
      </c>
      <c r="E26" s="39"/>
    </row>
    <row r="27" spans="1:5" x14ac:dyDescent="0.25">
      <c r="A27" s="45"/>
      <c r="B27" s="5" t="s">
        <v>8</v>
      </c>
      <c r="C27" s="34">
        <v>3158.5</v>
      </c>
    </row>
    <row r="28" spans="1:5" x14ac:dyDescent="0.25">
      <c r="A28" s="45"/>
      <c r="B28" s="33" t="s">
        <v>29</v>
      </c>
      <c r="C28" s="35">
        <f>C27/C24</f>
        <v>0.12606014647482588</v>
      </c>
    </row>
    <row r="29" spans="1:5" x14ac:dyDescent="0.25">
      <c r="A29" s="45"/>
      <c r="B29" s="5" t="s">
        <v>30</v>
      </c>
      <c r="C29" s="34">
        <v>1846</v>
      </c>
    </row>
    <row r="30" spans="1:5" x14ac:dyDescent="0.25">
      <c r="A30" s="45"/>
      <c r="B30" s="33" t="s">
        <v>9</v>
      </c>
      <c r="C30" s="35">
        <f>C29/C24</f>
        <v>7.3676438306958553E-2</v>
      </c>
    </row>
    <row r="31" spans="1:5" x14ac:dyDescent="0.25">
      <c r="A31" s="9"/>
      <c r="B31" s="10"/>
      <c r="C31" s="11"/>
    </row>
    <row r="32" spans="1:5" x14ac:dyDescent="0.25">
      <c r="A32" s="1"/>
      <c r="B32" s="2"/>
      <c r="C32" s="1" t="s">
        <v>36</v>
      </c>
    </row>
    <row r="33" spans="1:5" x14ac:dyDescent="0.25">
      <c r="A33" s="44" t="s">
        <v>12</v>
      </c>
      <c r="B33" s="33" t="s">
        <v>6</v>
      </c>
      <c r="C33" s="33">
        <v>55</v>
      </c>
    </row>
    <row r="34" spans="1:5" x14ac:dyDescent="0.25">
      <c r="A34" s="44"/>
      <c r="B34" s="5" t="s">
        <v>27</v>
      </c>
      <c r="C34" s="5">
        <v>91202.5</v>
      </c>
    </row>
    <row r="35" spans="1:5" x14ac:dyDescent="0.25">
      <c r="A35" s="45"/>
      <c r="B35" s="5" t="s">
        <v>7</v>
      </c>
      <c r="C35" s="34">
        <v>2955</v>
      </c>
    </row>
    <row r="36" spans="1:5" x14ac:dyDescent="0.25">
      <c r="A36" s="45"/>
      <c r="B36" s="33" t="s">
        <v>28</v>
      </c>
      <c r="C36" s="35">
        <f>C35/C34</f>
        <v>3.2400427619856911E-2</v>
      </c>
      <c r="E36" s="39"/>
    </row>
    <row r="37" spans="1:5" x14ac:dyDescent="0.25">
      <c r="A37" s="45"/>
      <c r="B37" s="5" t="s">
        <v>8</v>
      </c>
      <c r="C37" s="34">
        <v>11048.5</v>
      </c>
    </row>
    <row r="38" spans="1:5" x14ac:dyDescent="0.25">
      <c r="A38" s="45"/>
      <c r="B38" s="33" t="s">
        <v>29</v>
      </c>
      <c r="C38" s="35">
        <f>C37/C34</f>
        <v>0.12114251254077466</v>
      </c>
    </row>
    <row r="39" spans="1:5" x14ac:dyDescent="0.25">
      <c r="A39" s="45"/>
      <c r="B39" s="5" t="s">
        <v>30</v>
      </c>
      <c r="C39" s="34">
        <v>475</v>
      </c>
    </row>
    <row r="40" spans="1:5" x14ac:dyDescent="0.25">
      <c r="A40" s="45"/>
      <c r="B40" s="33" t="s">
        <v>9</v>
      </c>
      <c r="C40" s="35">
        <f>C39/C34</f>
        <v>5.208190564951619E-3</v>
      </c>
    </row>
    <row r="41" spans="1:5" x14ac:dyDescent="0.25">
      <c r="A41" s="9"/>
      <c r="B41" s="10"/>
      <c r="C41" s="11"/>
    </row>
    <row r="42" spans="1:5" x14ac:dyDescent="0.25">
      <c r="A42" s="1"/>
      <c r="B42" s="2"/>
      <c r="C42" s="1" t="s">
        <v>36</v>
      </c>
    </row>
    <row r="43" spans="1:5" x14ac:dyDescent="0.25">
      <c r="A43" s="44" t="s">
        <v>13</v>
      </c>
      <c r="B43" s="33" t="s">
        <v>6</v>
      </c>
      <c r="C43" s="33">
        <v>7</v>
      </c>
    </row>
    <row r="44" spans="1:5" x14ac:dyDescent="0.25">
      <c r="A44" s="44"/>
      <c r="B44" s="5" t="s">
        <v>27</v>
      </c>
      <c r="C44" s="5">
        <v>7748.5</v>
      </c>
    </row>
    <row r="45" spans="1:5" x14ac:dyDescent="0.25">
      <c r="A45" s="45"/>
      <c r="B45" s="5" t="s">
        <v>7</v>
      </c>
      <c r="C45" s="34">
        <v>800</v>
      </c>
    </row>
    <row r="46" spans="1:5" x14ac:dyDescent="0.25">
      <c r="A46" s="45"/>
      <c r="B46" s="33" t="s">
        <v>28</v>
      </c>
      <c r="C46" s="35">
        <f>C45/C44</f>
        <v>0.10324578950764664</v>
      </c>
      <c r="E46" s="39"/>
    </row>
    <row r="47" spans="1:5" x14ac:dyDescent="0.25">
      <c r="A47" s="45"/>
      <c r="B47" s="5" t="s">
        <v>8</v>
      </c>
      <c r="C47" s="34">
        <v>1118</v>
      </c>
    </row>
    <row r="48" spans="1:5" x14ac:dyDescent="0.25">
      <c r="A48" s="45"/>
      <c r="B48" s="33" t="s">
        <v>29</v>
      </c>
      <c r="C48" s="35">
        <f>C47/C44</f>
        <v>0.14428599083693619</v>
      </c>
    </row>
    <row r="49" spans="1:3" x14ac:dyDescent="0.25">
      <c r="A49" s="45"/>
      <c r="B49" s="5" t="s">
        <v>30</v>
      </c>
      <c r="C49" s="34">
        <v>171.5</v>
      </c>
    </row>
    <row r="50" spans="1:3" x14ac:dyDescent="0.25">
      <c r="A50" s="45"/>
      <c r="B50" s="33" t="s">
        <v>9</v>
      </c>
      <c r="C50" s="35">
        <f>C49/C44</f>
        <v>2.2133316125701748E-2</v>
      </c>
    </row>
    <row r="51" spans="1:3" x14ac:dyDescent="0.25">
      <c r="A51" s="9"/>
      <c r="B51" s="10"/>
      <c r="C51" s="11"/>
    </row>
    <row r="52" spans="1:3" x14ac:dyDescent="0.25">
      <c r="A52" s="1"/>
      <c r="B52" s="2"/>
      <c r="C52" s="1" t="s">
        <v>36</v>
      </c>
    </row>
    <row r="53" spans="1:3" x14ac:dyDescent="0.25">
      <c r="A53" s="43" t="s">
        <v>14</v>
      </c>
      <c r="B53" s="5" t="s">
        <v>6</v>
      </c>
      <c r="C53" s="33">
        <f>C43+C33+C23+C13+C3</f>
        <v>95</v>
      </c>
    </row>
    <row r="54" spans="1:3" x14ac:dyDescent="0.25">
      <c r="A54" s="43"/>
      <c r="B54" s="5" t="s">
        <v>32</v>
      </c>
      <c r="C54" s="5">
        <f>C44+C34+C24+C14+C4</f>
        <v>149667.07</v>
      </c>
    </row>
    <row r="55" spans="1:3" x14ac:dyDescent="0.25">
      <c r="A55" s="43"/>
      <c r="B55" s="5" t="s">
        <v>7</v>
      </c>
      <c r="C55" s="38">
        <f>C45+C35+C25+C15+C5</f>
        <v>5024.2700000000004</v>
      </c>
    </row>
    <row r="56" spans="1:3" x14ac:dyDescent="0.25">
      <c r="A56" s="43"/>
      <c r="B56" s="33" t="s">
        <v>28</v>
      </c>
      <c r="C56" s="35">
        <f>C55/C54</f>
        <v>3.3569642273347106E-2</v>
      </c>
    </row>
    <row r="57" spans="1:3" x14ac:dyDescent="0.25">
      <c r="A57" s="43"/>
      <c r="B57" s="5" t="s">
        <v>8</v>
      </c>
      <c r="C57" s="38">
        <f>C47+C37+C27+C17+C7</f>
        <v>19055.599999999999</v>
      </c>
    </row>
    <row r="58" spans="1:3" x14ac:dyDescent="0.25">
      <c r="A58" s="43"/>
      <c r="B58" s="33" t="s">
        <v>29</v>
      </c>
      <c r="C58" s="35">
        <f>C57/C54</f>
        <v>0.12731992414897944</v>
      </c>
    </row>
    <row r="59" spans="1:3" x14ac:dyDescent="0.25">
      <c r="A59" s="43"/>
      <c r="B59" s="5" t="s">
        <v>30</v>
      </c>
      <c r="C59" s="38">
        <f>C49+C39+C29+C19+C9</f>
        <v>4250.5</v>
      </c>
    </row>
    <row r="60" spans="1:3" x14ac:dyDescent="0.25">
      <c r="A60" s="43"/>
      <c r="B60" s="33" t="s">
        <v>33</v>
      </c>
      <c r="C60" s="35">
        <f>C59/C54</f>
        <v>2.8399700749136066E-2</v>
      </c>
    </row>
  </sheetData>
  <mergeCells count="8">
    <mergeCell ref="A1:C1"/>
    <mergeCell ref="A53:A60"/>
    <mergeCell ref="A3:A10"/>
    <mergeCell ref="A13:A20"/>
    <mergeCell ref="A23:A30"/>
    <mergeCell ref="A33:A40"/>
    <mergeCell ref="A43:A50"/>
    <mergeCell ref="A11:C11"/>
  </mergeCells>
  <pageMargins left="0.7" right="0.7" top="0.75" bottom="0.75" header="0.3" footer="0.3"/>
  <pageSetup paperSize="9" scale="7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5CBF1E-A1A7-4880-A942-982ECEA89CE1}">
  <sheetPr>
    <pageSetUpPr fitToPage="1"/>
  </sheetPr>
  <dimension ref="A1:E60"/>
  <sheetViews>
    <sheetView zoomScaleNormal="100" workbookViewId="0">
      <selection activeCell="E1" sqref="E1:F1048576"/>
    </sheetView>
  </sheetViews>
  <sheetFormatPr defaultColWidth="9.140625" defaultRowHeight="15" x14ac:dyDescent="0.25"/>
  <cols>
    <col min="1" max="1" width="31.7109375" style="4" customWidth="1"/>
    <col min="2" max="2" width="29" style="4" bestFit="1" customWidth="1"/>
    <col min="3" max="3" width="15.7109375" style="4" customWidth="1"/>
    <col min="4" max="4" width="9.140625" style="4"/>
    <col min="5" max="5" width="14.140625" style="4" customWidth="1"/>
    <col min="6" max="16384" width="9.140625" style="4"/>
  </cols>
  <sheetData>
    <row r="1" spans="1:5" x14ac:dyDescent="0.25">
      <c r="A1" s="49"/>
      <c r="B1" s="49"/>
      <c r="C1" s="49"/>
    </row>
    <row r="2" spans="1:5" x14ac:dyDescent="0.25">
      <c r="A2" s="1"/>
      <c r="B2" s="2"/>
      <c r="C2" s="1" t="s">
        <v>37</v>
      </c>
    </row>
    <row r="3" spans="1:5" x14ac:dyDescent="0.25">
      <c r="A3" s="44" t="s">
        <v>34</v>
      </c>
      <c r="B3" s="33" t="s">
        <v>6</v>
      </c>
      <c r="C3" s="33">
        <v>15</v>
      </c>
    </row>
    <row r="4" spans="1:5" x14ac:dyDescent="0.25">
      <c r="A4" s="44"/>
      <c r="B4" s="5" t="s">
        <v>27</v>
      </c>
      <c r="C4" s="5">
        <v>20526.29</v>
      </c>
    </row>
    <row r="5" spans="1:5" x14ac:dyDescent="0.25">
      <c r="A5" s="45"/>
      <c r="B5" s="5" t="s">
        <v>7</v>
      </c>
      <c r="C5" s="34">
        <v>32</v>
      </c>
    </row>
    <row r="6" spans="1:5" x14ac:dyDescent="0.25">
      <c r="A6" s="45"/>
      <c r="B6" s="33" t="s">
        <v>28</v>
      </c>
      <c r="C6" s="35">
        <f>C5/C4</f>
        <v>1.558976317688194E-3</v>
      </c>
      <c r="E6" s="39"/>
    </row>
    <row r="7" spans="1:5" x14ac:dyDescent="0.25">
      <c r="A7" s="45"/>
      <c r="B7" s="5" t="s">
        <v>8</v>
      </c>
      <c r="C7" s="34">
        <v>2984.21</v>
      </c>
    </row>
    <row r="8" spans="1:5" x14ac:dyDescent="0.25">
      <c r="A8" s="45"/>
      <c r="B8" s="33" t="s">
        <v>29</v>
      </c>
      <c r="C8" s="35">
        <f>C7/C4</f>
        <v>0.14538477240650891</v>
      </c>
    </row>
    <row r="9" spans="1:5" x14ac:dyDescent="0.25">
      <c r="A9" s="45"/>
      <c r="B9" s="5" t="s">
        <v>30</v>
      </c>
      <c r="C9" s="34">
        <v>647</v>
      </c>
    </row>
    <row r="10" spans="1:5" x14ac:dyDescent="0.25">
      <c r="A10" s="45"/>
      <c r="B10" s="33" t="s">
        <v>9</v>
      </c>
      <c r="C10" s="35">
        <f>C9/C4</f>
        <v>3.1520552423258172E-2</v>
      </c>
    </row>
    <row r="11" spans="1:5" x14ac:dyDescent="0.25">
      <c r="A11" s="49"/>
      <c r="B11" s="49"/>
      <c r="C11" s="49"/>
    </row>
    <row r="12" spans="1:5" x14ac:dyDescent="0.25">
      <c r="A12" s="1"/>
      <c r="B12" s="2"/>
      <c r="C12" s="1" t="s">
        <v>37</v>
      </c>
    </row>
    <row r="13" spans="1:5" x14ac:dyDescent="0.25">
      <c r="A13" s="44" t="s">
        <v>31</v>
      </c>
      <c r="B13" s="33" t="s">
        <v>6</v>
      </c>
      <c r="C13" s="33">
        <v>5</v>
      </c>
    </row>
    <row r="14" spans="1:5" x14ac:dyDescent="0.25">
      <c r="A14" s="44"/>
      <c r="B14" s="5" t="s">
        <v>27</v>
      </c>
      <c r="C14" s="5">
        <v>7578</v>
      </c>
    </row>
    <row r="15" spans="1:5" x14ac:dyDescent="0.25">
      <c r="A15" s="45"/>
      <c r="B15" s="5" t="s">
        <v>7</v>
      </c>
      <c r="C15" s="34">
        <v>90</v>
      </c>
    </row>
    <row r="16" spans="1:5" x14ac:dyDescent="0.25">
      <c r="A16" s="45"/>
      <c r="B16" s="33" t="s">
        <v>28</v>
      </c>
      <c r="C16" s="35">
        <f>C15/C14</f>
        <v>1.1876484560570071E-2</v>
      </c>
      <c r="E16" s="39"/>
    </row>
    <row r="17" spans="1:5" x14ac:dyDescent="0.25">
      <c r="A17" s="45"/>
      <c r="B17" s="5" t="s">
        <v>8</v>
      </c>
      <c r="C17" s="34">
        <v>1137</v>
      </c>
    </row>
    <row r="18" spans="1:5" x14ac:dyDescent="0.25">
      <c r="A18" s="45"/>
      <c r="B18" s="33" t="s">
        <v>29</v>
      </c>
      <c r="C18" s="35">
        <f>C17/C14</f>
        <v>0.15003958828186856</v>
      </c>
    </row>
    <row r="19" spans="1:5" x14ac:dyDescent="0.25">
      <c r="A19" s="45"/>
      <c r="B19" s="5" t="s">
        <v>30</v>
      </c>
      <c r="C19" s="34">
        <v>8.5</v>
      </c>
    </row>
    <row r="20" spans="1:5" x14ac:dyDescent="0.25">
      <c r="A20" s="45"/>
      <c r="B20" s="33" t="s">
        <v>9</v>
      </c>
      <c r="C20" s="35">
        <f>C19/C14</f>
        <v>1.1216679862760624E-3</v>
      </c>
    </row>
    <row r="21" spans="1:5" x14ac:dyDescent="0.25">
      <c r="A21" s="9"/>
      <c r="B21" s="10"/>
      <c r="C21" s="11"/>
    </row>
    <row r="22" spans="1:5" x14ac:dyDescent="0.25">
      <c r="A22" s="1"/>
      <c r="B22" s="2"/>
      <c r="C22" s="1" t="s">
        <v>37</v>
      </c>
    </row>
    <row r="23" spans="1:5" x14ac:dyDescent="0.25">
      <c r="A23" s="44" t="s">
        <v>35</v>
      </c>
      <c r="B23" s="33" t="s">
        <v>6</v>
      </c>
      <c r="C23" s="33">
        <v>15</v>
      </c>
    </row>
    <row r="24" spans="1:5" x14ac:dyDescent="0.25">
      <c r="A24" s="44"/>
      <c r="B24" s="5" t="s">
        <v>27</v>
      </c>
      <c r="C24" s="5">
        <v>23324</v>
      </c>
    </row>
    <row r="25" spans="1:5" x14ac:dyDescent="0.25">
      <c r="A25" s="45"/>
      <c r="B25" s="5" t="s">
        <v>7</v>
      </c>
      <c r="C25" s="34">
        <v>2297.5</v>
      </c>
    </row>
    <row r="26" spans="1:5" x14ac:dyDescent="0.25">
      <c r="A26" s="45"/>
      <c r="B26" s="33" t="s">
        <v>28</v>
      </c>
      <c r="C26" s="35">
        <f>C25/C24</f>
        <v>9.8503687189161374E-2</v>
      </c>
      <c r="E26" s="39"/>
    </row>
    <row r="27" spans="1:5" x14ac:dyDescent="0.25">
      <c r="A27" s="45"/>
      <c r="B27" s="5" t="s">
        <v>8</v>
      </c>
      <c r="C27" s="34">
        <v>2915.5</v>
      </c>
    </row>
    <row r="28" spans="1:5" x14ac:dyDescent="0.25">
      <c r="A28" s="45"/>
      <c r="B28" s="33" t="s">
        <v>29</v>
      </c>
      <c r="C28" s="35">
        <f>C27/C24</f>
        <v>0.125</v>
      </c>
    </row>
    <row r="29" spans="1:5" x14ac:dyDescent="0.25">
      <c r="A29" s="45"/>
      <c r="B29" s="5" t="s">
        <v>30</v>
      </c>
      <c r="C29" s="34">
        <v>521</v>
      </c>
    </row>
    <row r="30" spans="1:5" x14ac:dyDescent="0.25">
      <c r="A30" s="45"/>
      <c r="B30" s="33" t="s">
        <v>9</v>
      </c>
      <c r="C30" s="35">
        <f>C29/C24</f>
        <v>2.2337506431143885E-2</v>
      </c>
    </row>
    <row r="31" spans="1:5" x14ac:dyDescent="0.25">
      <c r="A31" s="9"/>
      <c r="B31" s="10"/>
      <c r="C31" s="11"/>
    </row>
    <row r="32" spans="1:5" x14ac:dyDescent="0.25">
      <c r="A32" s="1"/>
      <c r="B32" s="2"/>
      <c r="C32" s="1" t="s">
        <v>37</v>
      </c>
    </row>
    <row r="33" spans="1:5" x14ac:dyDescent="0.25">
      <c r="A33" s="44" t="s">
        <v>12</v>
      </c>
      <c r="B33" s="33" t="s">
        <v>6</v>
      </c>
      <c r="C33" s="33">
        <v>59</v>
      </c>
    </row>
    <row r="34" spans="1:5" x14ac:dyDescent="0.25">
      <c r="A34" s="44"/>
      <c r="B34" s="5" t="s">
        <v>27</v>
      </c>
      <c r="C34" s="5">
        <v>92038.75</v>
      </c>
    </row>
    <row r="35" spans="1:5" x14ac:dyDescent="0.25">
      <c r="A35" s="45"/>
      <c r="B35" s="5" t="s">
        <v>7</v>
      </c>
      <c r="C35" s="34">
        <v>4336</v>
      </c>
    </row>
    <row r="36" spans="1:5" x14ac:dyDescent="0.25">
      <c r="A36" s="45"/>
      <c r="B36" s="33" t="s">
        <v>28</v>
      </c>
      <c r="C36" s="35">
        <f>C35/C34</f>
        <v>4.7110592006084397E-2</v>
      </c>
      <c r="E36" s="39"/>
    </row>
    <row r="37" spans="1:5" x14ac:dyDescent="0.25">
      <c r="A37" s="45"/>
      <c r="B37" s="5" t="s">
        <v>8</v>
      </c>
      <c r="C37" s="34">
        <v>10845.75</v>
      </c>
    </row>
    <row r="38" spans="1:5" x14ac:dyDescent="0.25">
      <c r="A38" s="45"/>
      <c r="B38" s="33" t="s">
        <v>29</v>
      </c>
      <c r="C38" s="35">
        <f>C37/C34</f>
        <v>0.11783895370156591</v>
      </c>
    </row>
    <row r="39" spans="1:5" x14ac:dyDescent="0.25">
      <c r="A39" s="45"/>
      <c r="B39" s="5" t="s">
        <v>30</v>
      </c>
      <c r="C39" s="34">
        <v>756</v>
      </c>
    </row>
    <row r="40" spans="1:5" x14ac:dyDescent="0.25">
      <c r="A40" s="45"/>
      <c r="B40" s="33" t="s">
        <v>9</v>
      </c>
      <c r="C40" s="35">
        <f>C39/C34</f>
        <v>8.2139316320571504E-3</v>
      </c>
    </row>
    <row r="41" spans="1:5" x14ac:dyDescent="0.25">
      <c r="A41" s="9"/>
      <c r="B41" s="10"/>
      <c r="C41" s="11"/>
    </row>
    <row r="42" spans="1:5" x14ac:dyDescent="0.25">
      <c r="A42" s="1"/>
      <c r="B42" s="2"/>
      <c r="C42" s="1" t="s">
        <v>37</v>
      </c>
    </row>
    <row r="43" spans="1:5" x14ac:dyDescent="0.25">
      <c r="A43" s="44" t="s">
        <v>13</v>
      </c>
      <c r="B43" s="33" t="s">
        <v>6</v>
      </c>
      <c r="C43" s="33">
        <v>5</v>
      </c>
    </row>
    <row r="44" spans="1:5" x14ac:dyDescent="0.25">
      <c r="A44" s="44"/>
      <c r="B44" s="5" t="s">
        <v>27</v>
      </c>
      <c r="C44" s="5">
        <v>7846.5</v>
      </c>
    </row>
    <row r="45" spans="1:5" x14ac:dyDescent="0.25">
      <c r="A45" s="45"/>
      <c r="B45" s="5" t="s">
        <v>7</v>
      </c>
      <c r="C45" s="34">
        <v>203</v>
      </c>
    </row>
    <row r="46" spans="1:5" x14ac:dyDescent="0.25">
      <c r="A46" s="45"/>
      <c r="B46" s="33" t="s">
        <v>28</v>
      </c>
      <c r="C46" s="35">
        <f>C45/C44</f>
        <v>2.5871407633976932E-2</v>
      </c>
      <c r="E46" s="39"/>
    </row>
    <row r="47" spans="1:5" x14ac:dyDescent="0.25">
      <c r="A47" s="45"/>
      <c r="B47" s="5" t="s">
        <v>8</v>
      </c>
      <c r="C47" s="34">
        <v>1253</v>
      </c>
    </row>
    <row r="48" spans="1:5" x14ac:dyDescent="0.25">
      <c r="A48" s="45"/>
      <c r="B48" s="33" t="s">
        <v>29</v>
      </c>
      <c r="C48" s="35">
        <f>C47/C44</f>
        <v>0.15968903332696108</v>
      </c>
    </row>
    <row r="49" spans="1:3" x14ac:dyDescent="0.25">
      <c r="A49" s="45"/>
      <c r="B49" s="5" t="s">
        <v>30</v>
      </c>
      <c r="C49" s="34">
        <v>57.5</v>
      </c>
    </row>
    <row r="50" spans="1:3" x14ac:dyDescent="0.25">
      <c r="A50" s="45"/>
      <c r="B50" s="33" t="s">
        <v>9</v>
      </c>
      <c r="C50" s="35">
        <f>C49/C44</f>
        <v>7.3281080736634172E-3</v>
      </c>
    </row>
    <row r="51" spans="1:3" x14ac:dyDescent="0.25">
      <c r="A51" s="9"/>
      <c r="B51" s="10"/>
      <c r="C51" s="11"/>
    </row>
    <row r="52" spans="1:3" x14ac:dyDescent="0.25">
      <c r="A52" s="1"/>
      <c r="B52" s="2"/>
      <c r="C52" s="1" t="s">
        <v>37</v>
      </c>
    </row>
    <row r="53" spans="1:3" x14ac:dyDescent="0.25">
      <c r="A53" s="43" t="s">
        <v>14</v>
      </c>
      <c r="B53" s="5" t="s">
        <v>6</v>
      </c>
      <c r="C53" s="33">
        <f>C43+C33+C23+C13+C3</f>
        <v>99</v>
      </c>
    </row>
    <row r="54" spans="1:3" x14ac:dyDescent="0.25">
      <c r="A54" s="43"/>
      <c r="B54" s="5" t="s">
        <v>32</v>
      </c>
      <c r="C54" s="5">
        <f>C44+C34+C24+C14+C4</f>
        <v>151313.54</v>
      </c>
    </row>
    <row r="55" spans="1:3" x14ac:dyDescent="0.25">
      <c r="A55" s="43"/>
      <c r="B55" s="5" t="s">
        <v>7</v>
      </c>
      <c r="C55" s="38">
        <f>C45+C35+C25+C15+C5</f>
        <v>6958.5</v>
      </c>
    </row>
    <row r="56" spans="1:3" x14ac:dyDescent="0.25">
      <c r="A56" s="43"/>
      <c r="B56" s="33" t="s">
        <v>28</v>
      </c>
      <c r="C56" s="35">
        <f>C55/C54</f>
        <v>4.5987292346739095E-2</v>
      </c>
    </row>
    <row r="57" spans="1:3" x14ac:dyDescent="0.25">
      <c r="A57" s="43"/>
      <c r="B57" s="5" t="s">
        <v>8</v>
      </c>
      <c r="C57" s="38">
        <f>C47+C37+C27+C17+C7</f>
        <v>19135.46</v>
      </c>
    </row>
    <row r="58" spans="1:3" x14ac:dyDescent="0.25">
      <c r="A58" s="43"/>
      <c r="B58" s="33" t="s">
        <v>29</v>
      </c>
      <c r="C58" s="35">
        <f>C57/C54</f>
        <v>0.12646231130406438</v>
      </c>
    </row>
    <row r="59" spans="1:3" x14ac:dyDescent="0.25">
      <c r="A59" s="43"/>
      <c r="B59" s="5" t="s">
        <v>30</v>
      </c>
      <c r="C59" s="38">
        <f>C49+C39+C29+C19+C9</f>
        <v>1990</v>
      </c>
    </row>
    <row r="60" spans="1:3" x14ac:dyDescent="0.25">
      <c r="A60" s="43"/>
      <c r="B60" s="33" t="s">
        <v>33</v>
      </c>
      <c r="C60" s="35">
        <f>C59/C54</f>
        <v>1.3151499859166601E-2</v>
      </c>
    </row>
  </sheetData>
  <mergeCells count="8">
    <mergeCell ref="A43:A50"/>
    <mergeCell ref="A53:A60"/>
    <mergeCell ref="A1:C1"/>
    <mergeCell ref="A3:A10"/>
    <mergeCell ref="A11:C11"/>
    <mergeCell ref="A13:A20"/>
    <mergeCell ref="A23:A30"/>
    <mergeCell ref="A33:A40"/>
  </mergeCells>
  <pageMargins left="0.7" right="0.7" top="0.75" bottom="0.75" header="0.3" footer="0.3"/>
  <pageSetup paperSize="9" scale="7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58431B-CFE6-440F-8F9A-DEA11E580C56}">
  <sheetPr>
    <pageSetUpPr fitToPage="1"/>
  </sheetPr>
  <dimension ref="A1:E60"/>
  <sheetViews>
    <sheetView zoomScaleNormal="100" workbookViewId="0">
      <selection activeCell="E1" sqref="E1:G1048576"/>
    </sheetView>
  </sheetViews>
  <sheetFormatPr defaultColWidth="9.140625" defaultRowHeight="15" x14ac:dyDescent="0.25"/>
  <cols>
    <col min="1" max="1" width="31.7109375" style="4" customWidth="1"/>
    <col min="2" max="2" width="29" style="4" bestFit="1" customWidth="1"/>
    <col min="3" max="3" width="15.7109375" style="4" customWidth="1"/>
    <col min="4" max="4" width="9.140625" style="4"/>
    <col min="5" max="5" width="14.140625" style="4" customWidth="1"/>
    <col min="6" max="16384" width="9.140625" style="4"/>
  </cols>
  <sheetData>
    <row r="1" spans="1:5" x14ac:dyDescent="0.25">
      <c r="A1" s="49"/>
      <c r="B1" s="49"/>
      <c r="C1" s="49"/>
    </row>
    <row r="2" spans="1:5" x14ac:dyDescent="0.25">
      <c r="A2" s="1"/>
      <c r="B2" s="2"/>
      <c r="C2" s="1" t="s">
        <v>38</v>
      </c>
    </row>
    <row r="3" spans="1:5" x14ac:dyDescent="0.25">
      <c r="A3" s="44" t="s">
        <v>34</v>
      </c>
      <c r="B3" s="33" t="s">
        <v>6</v>
      </c>
      <c r="C3" s="33">
        <v>14</v>
      </c>
    </row>
    <row r="4" spans="1:5" x14ac:dyDescent="0.25">
      <c r="A4" s="44"/>
      <c r="B4" s="5" t="s">
        <v>27</v>
      </c>
      <c r="C4" s="5">
        <v>20687.5</v>
      </c>
    </row>
    <row r="5" spans="1:5" x14ac:dyDescent="0.25">
      <c r="A5" s="45"/>
      <c r="B5" s="5" t="s">
        <v>7</v>
      </c>
      <c r="C5" s="34">
        <v>359</v>
      </c>
    </row>
    <row r="6" spans="1:5" x14ac:dyDescent="0.25">
      <c r="A6" s="45"/>
      <c r="B6" s="33" t="s">
        <v>28</v>
      </c>
      <c r="C6" s="35">
        <f>C5/C4</f>
        <v>1.7353474320241691E-2</v>
      </c>
      <c r="E6" s="39"/>
    </row>
    <row r="7" spans="1:5" x14ac:dyDescent="0.25">
      <c r="A7" s="45"/>
      <c r="B7" s="5" t="s">
        <v>8</v>
      </c>
      <c r="C7" s="34">
        <v>2980</v>
      </c>
    </row>
    <row r="8" spans="1:5" x14ac:dyDescent="0.25">
      <c r="A8" s="45"/>
      <c r="B8" s="33" t="s">
        <v>29</v>
      </c>
      <c r="C8" s="35">
        <f>C7/C4</f>
        <v>0.14404833836858005</v>
      </c>
    </row>
    <row r="9" spans="1:5" x14ac:dyDescent="0.25">
      <c r="A9" s="45"/>
      <c r="B9" s="5" t="s">
        <v>30</v>
      </c>
      <c r="C9" s="34">
        <v>4065.4</v>
      </c>
    </row>
    <row r="10" spans="1:5" x14ac:dyDescent="0.25">
      <c r="A10" s="45"/>
      <c r="B10" s="33" t="s">
        <v>9</v>
      </c>
      <c r="C10" s="35">
        <f>C9/C4</f>
        <v>0.19651480362537765</v>
      </c>
    </row>
    <row r="11" spans="1:5" x14ac:dyDescent="0.25">
      <c r="A11" s="49"/>
      <c r="B11" s="49"/>
      <c r="C11" s="49"/>
    </row>
    <row r="12" spans="1:5" x14ac:dyDescent="0.25">
      <c r="A12" s="1"/>
      <c r="B12" s="2"/>
      <c r="C12" s="1" t="s">
        <v>38</v>
      </c>
    </row>
    <row r="13" spans="1:5" x14ac:dyDescent="0.25">
      <c r="A13" s="44" t="s">
        <v>31</v>
      </c>
      <c r="B13" s="33" t="s">
        <v>6</v>
      </c>
      <c r="C13" s="33">
        <v>5</v>
      </c>
    </row>
    <row r="14" spans="1:5" x14ac:dyDescent="0.25">
      <c r="A14" s="44"/>
      <c r="B14" s="5" t="s">
        <v>27</v>
      </c>
      <c r="C14" s="5">
        <v>6706.5</v>
      </c>
    </row>
    <row r="15" spans="1:5" x14ac:dyDescent="0.25">
      <c r="A15" s="45"/>
      <c r="B15" s="5" t="s">
        <v>7</v>
      </c>
      <c r="C15" s="34">
        <v>36.5</v>
      </c>
    </row>
    <row r="16" spans="1:5" x14ac:dyDescent="0.25">
      <c r="A16" s="45"/>
      <c r="B16" s="33" t="s">
        <v>28</v>
      </c>
      <c r="C16" s="35">
        <f>C15/C14</f>
        <v>5.4424811749794978E-3</v>
      </c>
      <c r="E16" s="39"/>
    </row>
    <row r="17" spans="1:5" x14ac:dyDescent="0.25">
      <c r="A17" s="45"/>
      <c r="B17" s="5" t="s">
        <v>8</v>
      </c>
      <c r="C17" s="34">
        <v>1030</v>
      </c>
    </row>
    <row r="18" spans="1:5" x14ac:dyDescent="0.25">
      <c r="A18" s="45"/>
      <c r="B18" s="33" t="s">
        <v>29</v>
      </c>
      <c r="C18" s="35">
        <f>C17/C14</f>
        <v>0.1535823454857228</v>
      </c>
    </row>
    <row r="19" spans="1:5" x14ac:dyDescent="0.25">
      <c r="A19" s="45"/>
      <c r="B19" s="5" t="s">
        <v>30</v>
      </c>
      <c r="C19" s="34">
        <v>811</v>
      </c>
    </row>
    <row r="20" spans="1:5" x14ac:dyDescent="0.25">
      <c r="A20" s="45"/>
      <c r="B20" s="33" t="s">
        <v>9</v>
      </c>
      <c r="C20" s="35">
        <f>C19/C14</f>
        <v>0.12092745843584582</v>
      </c>
    </row>
    <row r="21" spans="1:5" x14ac:dyDescent="0.25">
      <c r="A21" s="9"/>
      <c r="B21" s="10"/>
      <c r="C21" s="11"/>
    </row>
    <row r="22" spans="1:5" x14ac:dyDescent="0.25">
      <c r="A22" s="1"/>
      <c r="B22" s="2"/>
      <c r="C22" s="1" t="s">
        <v>38</v>
      </c>
    </row>
    <row r="23" spans="1:5" x14ac:dyDescent="0.25">
      <c r="A23" s="44" t="s">
        <v>35</v>
      </c>
      <c r="B23" s="33" t="s">
        <v>6</v>
      </c>
      <c r="C23" s="33">
        <v>15</v>
      </c>
    </row>
    <row r="24" spans="1:5" x14ac:dyDescent="0.25">
      <c r="A24" s="44"/>
      <c r="B24" s="5" t="s">
        <v>27</v>
      </c>
      <c r="C24" s="5">
        <v>17941.5</v>
      </c>
    </row>
    <row r="25" spans="1:5" x14ac:dyDescent="0.25">
      <c r="A25" s="45"/>
      <c r="B25" s="5" t="s">
        <v>7</v>
      </c>
      <c r="C25" s="34">
        <v>927</v>
      </c>
    </row>
    <row r="26" spans="1:5" x14ac:dyDescent="0.25">
      <c r="A26" s="45"/>
      <c r="B26" s="33" t="s">
        <v>28</v>
      </c>
      <c r="C26" s="35">
        <f>C25/C24</f>
        <v>5.1667920742412839E-2</v>
      </c>
      <c r="E26" s="39"/>
    </row>
    <row r="27" spans="1:5" x14ac:dyDescent="0.25">
      <c r="A27" s="45"/>
      <c r="B27" s="5" t="s">
        <v>8</v>
      </c>
      <c r="C27" s="34">
        <v>15811.5</v>
      </c>
    </row>
    <row r="28" spans="1:5" x14ac:dyDescent="0.25">
      <c r="A28" s="45"/>
      <c r="B28" s="33" t="s">
        <v>29</v>
      </c>
      <c r="C28" s="35">
        <f>C27/C24</f>
        <v>0.88128082936209351</v>
      </c>
    </row>
    <row r="29" spans="1:5" x14ac:dyDescent="0.25">
      <c r="A29" s="45"/>
      <c r="B29" s="5" t="s">
        <v>30</v>
      </c>
      <c r="C29" s="34">
        <v>1287.5</v>
      </c>
    </row>
    <row r="30" spans="1:5" x14ac:dyDescent="0.25">
      <c r="A30" s="45"/>
      <c r="B30" s="33" t="s">
        <v>9</v>
      </c>
      <c r="C30" s="35">
        <f>C29/C24</f>
        <v>7.1761001031128951E-2</v>
      </c>
    </row>
    <row r="31" spans="1:5" x14ac:dyDescent="0.25">
      <c r="A31" s="9"/>
      <c r="B31" s="10"/>
      <c r="C31" s="11"/>
    </row>
    <row r="32" spans="1:5" x14ac:dyDescent="0.25">
      <c r="A32" s="1"/>
      <c r="B32" s="2"/>
      <c r="C32" s="1" t="s">
        <v>38</v>
      </c>
    </row>
    <row r="33" spans="1:5" x14ac:dyDescent="0.25">
      <c r="A33" s="44" t="s">
        <v>12</v>
      </c>
      <c r="B33" s="33" t="s">
        <v>6</v>
      </c>
      <c r="C33" s="33">
        <v>59</v>
      </c>
    </row>
    <row r="34" spans="1:5" x14ac:dyDescent="0.25">
      <c r="A34" s="44"/>
      <c r="B34" s="5" t="s">
        <v>27</v>
      </c>
      <c r="C34" s="5">
        <v>85951</v>
      </c>
    </row>
    <row r="35" spans="1:5" x14ac:dyDescent="0.25">
      <c r="A35" s="45"/>
      <c r="B35" s="5" t="s">
        <v>7</v>
      </c>
      <c r="C35" s="34">
        <v>4757</v>
      </c>
    </row>
    <row r="36" spans="1:5" x14ac:dyDescent="0.25">
      <c r="A36" s="45"/>
      <c r="B36" s="33" t="s">
        <v>28</v>
      </c>
      <c r="C36" s="35">
        <f>C35/C34</f>
        <v>5.5345487545229256E-2</v>
      </c>
      <c r="E36" s="39"/>
    </row>
    <row r="37" spans="1:5" x14ac:dyDescent="0.25">
      <c r="A37" s="45"/>
      <c r="B37" s="5" t="s">
        <v>8</v>
      </c>
      <c r="C37" s="34">
        <v>13145</v>
      </c>
    </row>
    <row r="38" spans="1:5" x14ac:dyDescent="0.25">
      <c r="A38" s="45"/>
      <c r="B38" s="33" t="s">
        <v>29</v>
      </c>
      <c r="C38" s="35">
        <f>C37/C34</f>
        <v>0.15293597514863119</v>
      </c>
    </row>
    <row r="39" spans="1:5" x14ac:dyDescent="0.25">
      <c r="A39" s="45"/>
      <c r="B39" s="5" t="s">
        <v>30</v>
      </c>
      <c r="C39" s="34">
        <v>10691.5</v>
      </c>
    </row>
    <row r="40" spans="1:5" x14ac:dyDescent="0.25">
      <c r="A40" s="45"/>
      <c r="B40" s="33" t="s">
        <v>9</v>
      </c>
      <c r="C40" s="35">
        <f>C39/C34</f>
        <v>0.12439064117927656</v>
      </c>
    </row>
    <row r="41" spans="1:5" x14ac:dyDescent="0.25">
      <c r="A41" s="9"/>
      <c r="B41" s="10"/>
      <c r="C41" s="11"/>
    </row>
    <row r="42" spans="1:5" x14ac:dyDescent="0.25">
      <c r="A42" s="1"/>
      <c r="B42" s="2"/>
      <c r="C42" s="1" t="s">
        <v>38</v>
      </c>
    </row>
    <row r="43" spans="1:5" x14ac:dyDescent="0.25">
      <c r="A43" s="44" t="s">
        <v>13</v>
      </c>
      <c r="B43" s="33" t="s">
        <v>6</v>
      </c>
      <c r="C43" s="33">
        <v>5</v>
      </c>
    </row>
    <row r="44" spans="1:5" x14ac:dyDescent="0.25">
      <c r="A44" s="44"/>
      <c r="B44" s="5" t="s">
        <v>27</v>
      </c>
      <c r="C44" s="5">
        <v>7653.5</v>
      </c>
    </row>
    <row r="45" spans="1:5" x14ac:dyDescent="0.25">
      <c r="A45" s="45"/>
      <c r="B45" s="5" t="s">
        <v>7</v>
      </c>
      <c r="C45" s="34">
        <v>488</v>
      </c>
    </row>
    <row r="46" spans="1:5" x14ac:dyDescent="0.25">
      <c r="A46" s="45"/>
      <c r="B46" s="33" t="s">
        <v>28</v>
      </c>
      <c r="C46" s="35">
        <f>C45/C44</f>
        <v>6.3761677663813937E-2</v>
      </c>
      <c r="E46" s="39"/>
    </row>
    <row r="47" spans="1:5" x14ac:dyDescent="0.25">
      <c r="A47" s="45"/>
      <c r="B47" s="5" t="s">
        <v>8</v>
      </c>
      <c r="C47" s="34">
        <v>873.5</v>
      </c>
    </row>
    <row r="48" spans="1:5" x14ac:dyDescent="0.25">
      <c r="A48" s="45"/>
      <c r="B48" s="33" t="s">
        <v>29</v>
      </c>
      <c r="C48" s="35">
        <f>C47/C44</f>
        <v>0.11413078983471614</v>
      </c>
    </row>
    <row r="49" spans="1:3" x14ac:dyDescent="0.25">
      <c r="A49" s="45"/>
      <c r="B49" s="5" t="s">
        <v>30</v>
      </c>
      <c r="C49" s="34">
        <v>325</v>
      </c>
    </row>
    <row r="50" spans="1:3" x14ac:dyDescent="0.25">
      <c r="A50" s="45"/>
      <c r="B50" s="33" t="s">
        <v>9</v>
      </c>
      <c r="C50" s="35">
        <f>C49/C44</f>
        <v>4.2464232050695758E-2</v>
      </c>
    </row>
    <row r="51" spans="1:3" x14ac:dyDescent="0.25">
      <c r="A51" s="9"/>
      <c r="B51" s="10"/>
      <c r="C51" s="11"/>
    </row>
    <row r="52" spans="1:3" x14ac:dyDescent="0.25">
      <c r="A52" s="1"/>
      <c r="B52" s="2"/>
      <c r="C52" s="1" t="s">
        <v>38</v>
      </c>
    </row>
    <row r="53" spans="1:3" x14ac:dyDescent="0.25">
      <c r="A53" s="43" t="s">
        <v>14</v>
      </c>
      <c r="B53" s="5" t="s">
        <v>6</v>
      </c>
      <c r="C53" s="33">
        <f>C43+C33+C23+C13+C3</f>
        <v>98</v>
      </c>
    </row>
    <row r="54" spans="1:3" x14ac:dyDescent="0.25">
      <c r="A54" s="43"/>
      <c r="B54" s="5" t="s">
        <v>32</v>
      </c>
      <c r="C54" s="5">
        <f>C44+C34+C24+C14+C4</f>
        <v>138940</v>
      </c>
    </row>
    <row r="55" spans="1:3" x14ac:dyDescent="0.25">
      <c r="A55" s="43"/>
      <c r="B55" s="5" t="s">
        <v>7</v>
      </c>
      <c r="C55" s="38">
        <f>C45+C35+C25+C15+C5</f>
        <v>6567.5</v>
      </c>
    </row>
    <row r="56" spans="1:3" x14ac:dyDescent="0.25">
      <c r="A56" s="43"/>
      <c r="B56" s="33" t="s">
        <v>28</v>
      </c>
      <c r="C56" s="35">
        <f>C55/C54</f>
        <v>4.7268605153303583E-2</v>
      </c>
    </row>
    <row r="57" spans="1:3" x14ac:dyDescent="0.25">
      <c r="A57" s="43"/>
      <c r="B57" s="5" t="s">
        <v>8</v>
      </c>
      <c r="C57" s="38">
        <f>C47+C37+C27+C17+C7</f>
        <v>33840</v>
      </c>
    </row>
    <row r="58" spans="1:3" x14ac:dyDescent="0.25">
      <c r="A58" s="43"/>
      <c r="B58" s="33" t="s">
        <v>29</v>
      </c>
      <c r="C58" s="35">
        <f>C57/C54</f>
        <v>0.24355837051964876</v>
      </c>
    </row>
    <row r="59" spans="1:3" x14ac:dyDescent="0.25">
      <c r="A59" s="43"/>
      <c r="B59" s="5" t="s">
        <v>30</v>
      </c>
      <c r="C59" s="38">
        <f>C49+C39+C29+C19+C9</f>
        <v>17180.400000000001</v>
      </c>
    </row>
    <row r="60" spans="1:3" x14ac:dyDescent="0.25">
      <c r="A60" s="43"/>
      <c r="B60" s="33" t="s">
        <v>33</v>
      </c>
      <c r="C60" s="35">
        <f>C59/C54</f>
        <v>0.12365337555779474</v>
      </c>
    </row>
  </sheetData>
  <mergeCells count="8">
    <mergeCell ref="A43:A50"/>
    <mergeCell ref="A53:A60"/>
    <mergeCell ref="A1:C1"/>
    <mergeCell ref="A3:A10"/>
    <mergeCell ref="A11:C11"/>
    <mergeCell ref="A13:A20"/>
    <mergeCell ref="A23:A30"/>
    <mergeCell ref="A33:A40"/>
  </mergeCells>
  <pageMargins left="0.7" right="0.7" top="0.75" bottom="0.75" header="0.3" footer="0.3"/>
  <pageSetup paperSize="9" scale="72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3A3485-055F-4CE0-ACED-0B5EDE345218}">
  <sheetPr>
    <pageSetUpPr fitToPage="1"/>
  </sheetPr>
  <dimension ref="A1:E60"/>
  <sheetViews>
    <sheetView zoomScaleNormal="100" workbookViewId="0">
      <selection activeCell="E1" sqref="E1:F1048576"/>
    </sheetView>
  </sheetViews>
  <sheetFormatPr defaultColWidth="9.140625" defaultRowHeight="15" x14ac:dyDescent="0.25"/>
  <cols>
    <col min="1" max="1" width="31.7109375" style="4" customWidth="1"/>
    <col min="2" max="2" width="29" style="4" bestFit="1" customWidth="1"/>
    <col min="3" max="3" width="15.7109375" style="4" customWidth="1"/>
    <col min="4" max="4" width="9.140625" style="4"/>
    <col min="5" max="5" width="14.140625" style="4" customWidth="1"/>
    <col min="6" max="16384" width="9.140625" style="4"/>
  </cols>
  <sheetData>
    <row r="1" spans="1:5" x14ac:dyDescent="0.25">
      <c r="A1" s="49"/>
      <c r="B1" s="49"/>
      <c r="C1" s="49"/>
    </row>
    <row r="2" spans="1:5" x14ac:dyDescent="0.25">
      <c r="A2" s="1"/>
      <c r="B2" s="2"/>
      <c r="C2" s="1" t="s">
        <v>39</v>
      </c>
    </row>
    <row r="3" spans="1:5" x14ac:dyDescent="0.25">
      <c r="A3" s="44" t="s">
        <v>34</v>
      </c>
      <c r="B3" s="33" t="s">
        <v>6</v>
      </c>
      <c r="C3" s="33">
        <v>15</v>
      </c>
    </row>
    <row r="4" spans="1:5" x14ac:dyDescent="0.25">
      <c r="A4" s="44"/>
      <c r="B4" s="5" t="s">
        <v>27</v>
      </c>
      <c r="C4" s="5">
        <v>21890.5</v>
      </c>
    </row>
    <row r="5" spans="1:5" x14ac:dyDescent="0.25">
      <c r="A5" s="45"/>
      <c r="B5" s="5" t="s">
        <v>7</v>
      </c>
      <c r="C5" s="34">
        <v>528</v>
      </c>
    </row>
    <row r="6" spans="1:5" x14ac:dyDescent="0.25">
      <c r="A6" s="45"/>
      <c r="B6" s="33" t="s">
        <v>28</v>
      </c>
      <c r="C6" s="35">
        <f>C5/C4</f>
        <v>2.4120052077385167E-2</v>
      </c>
      <c r="E6" s="39"/>
    </row>
    <row r="7" spans="1:5" x14ac:dyDescent="0.25">
      <c r="A7" s="45"/>
      <c r="B7" s="5" t="s">
        <v>8</v>
      </c>
      <c r="C7" s="34">
        <v>1916.58</v>
      </c>
    </row>
    <row r="8" spans="1:5" x14ac:dyDescent="0.25">
      <c r="A8" s="45"/>
      <c r="B8" s="33" t="s">
        <v>29</v>
      </c>
      <c r="C8" s="35">
        <f>C7/C4</f>
        <v>8.7553048125899355E-2</v>
      </c>
    </row>
    <row r="9" spans="1:5" x14ac:dyDescent="0.25">
      <c r="A9" s="45"/>
      <c r="B9" s="5" t="s">
        <v>30</v>
      </c>
      <c r="C9" s="34">
        <v>292.75</v>
      </c>
    </row>
    <row r="10" spans="1:5" x14ac:dyDescent="0.25">
      <c r="A10" s="45"/>
      <c r="B10" s="33" t="s">
        <v>9</v>
      </c>
      <c r="C10" s="35">
        <f>C9/C4</f>
        <v>1.337338114707293E-2</v>
      </c>
    </row>
    <row r="11" spans="1:5" x14ac:dyDescent="0.25">
      <c r="A11" s="49"/>
      <c r="B11" s="49"/>
      <c r="C11" s="49"/>
    </row>
    <row r="12" spans="1:5" x14ac:dyDescent="0.25">
      <c r="A12" s="1"/>
      <c r="B12" s="2"/>
      <c r="C12" s="1" t="s">
        <v>39</v>
      </c>
    </row>
    <row r="13" spans="1:5" x14ac:dyDescent="0.25">
      <c r="A13" s="44" t="s">
        <v>31</v>
      </c>
      <c r="B13" s="33" t="s">
        <v>6</v>
      </c>
      <c r="C13" s="33">
        <v>6</v>
      </c>
    </row>
    <row r="14" spans="1:5" x14ac:dyDescent="0.25">
      <c r="A14" s="44"/>
      <c r="B14" s="5" t="s">
        <v>27</v>
      </c>
      <c r="C14" s="5">
        <v>6353</v>
      </c>
    </row>
    <row r="15" spans="1:5" x14ac:dyDescent="0.25">
      <c r="A15" s="45"/>
      <c r="B15" s="5" t="s">
        <v>7</v>
      </c>
      <c r="C15" s="34">
        <v>11.5</v>
      </c>
    </row>
    <row r="16" spans="1:5" x14ac:dyDescent="0.25">
      <c r="A16" s="45"/>
      <c r="B16" s="33" t="s">
        <v>28</v>
      </c>
      <c r="C16" s="35">
        <f>C15/C14</f>
        <v>1.8101684243664411E-3</v>
      </c>
      <c r="E16" s="39"/>
    </row>
    <row r="17" spans="1:5" x14ac:dyDescent="0.25">
      <c r="A17" s="45"/>
      <c r="B17" s="5" t="s">
        <v>8</v>
      </c>
      <c r="C17" s="34">
        <v>875.5</v>
      </c>
    </row>
    <row r="18" spans="1:5" x14ac:dyDescent="0.25">
      <c r="A18" s="45"/>
      <c r="B18" s="33" t="s">
        <v>29</v>
      </c>
      <c r="C18" s="35">
        <f>C17/C14</f>
        <v>0.13780890917676689</v>
      </c>
    </row>
    <row r="19" spans="1:5" x14ac:dyDescent="0.25">
      <c r="A19" s="45"/>
      <c r="B19" s="5" t="s">
        <v>30</v>
      </c>
      <c r="C19" s="34">
        <v>95.5</v>
      </c>
    </row>
    <row r="20" spans="1:5" x14ac:dyDescent="0.25">
      <c r="A20" s="45"/>
      <c r="B20" s="33" t="s">
        <v>9</v>
      </c>
      <c r="C20" s="35">
        <f>C19/C14</f>
        <v>1.5032268219738706E-2</v>
      </c>
    </row>
    <row r="21" spans="1:5" x14ac:dyDescent="0.25">
      <c r="A21" s="9"/>
      <c r="B21" s="10"/>
      <c r="C21" s="11"/>
    </row>
    <row r="22" spans="1:5" x14ac:dyDescent="0.25">
      <c r="A22" s="1"/>
      <c r="B22" s="2"/>
      <c r="C22" s="1" t="s">
        <v>39</v>
      </c>
    </row>
    <row r="23" spans="1:5" x14ac:dyDescent="0.25">
      <c r="A23" s="44" t="s">
        <v>35</v>
      </c>
      <c r="B23" s="33" t="s">
        <v>6</v>
      </c>
      <c r="C23" s="33">
        <v>13</v>
      </c>
    </row>
    <row r="24" spans="1:5" x14ac:dyDescent="0.25">
      <c r="A24" s="44"/>
      <c r="B24" s="5" t="s">
        <v>27</v>
      </c>
      <c r="C24" s="5">
        <v>20736.169999999998</v>
      </c>
    </row>
    <row r="25" spans="1:5" x14ac:dyDescent="0.25">
      <c r="A25" s="45"/>
      <c r="B25" s="5" t="s">
        <v>7</v>
      </c>
      <c r="C25" s="34">
        <v>1269.5</v>
      </c>
    </row>
    <row r="26" spans="1:5" x14ac:dyDescent="0.25">
      <c r="A26" s="45"/>
      <c r="B26" s="33" t="s">
        <v>28</v>
      </c>
      <c r="C26" s="35">
        <f>C25/C24</f>
        <v>6.1221527408388342E-2</v>
      </c>
      <c r="E26" s="39"/>
    </row>
    <row r="27" spans="1:5" x14ac:dyDescent="0.25">
      <c r="A27" s="45"/>
      <c r="B27" s="5" t="s">
        <v>8</v>
      </c>
      <c r="C27" s="34">
        <v>1864.5</v>
      </c>
    </row>
    <row r="28" spans="1:5" x14ac:dyDescent="0.25">
      <c r="A28" s="45"/>
      <c r="B28" s="33" t="s">
        <v>29</v>
      </c>
      <c r="C28" s="35">
        <f>C27/C24</f>
        <v>8.9915350809720421E-2</v>
      </c>
    </row>
    <row r="29" spans="1:5" x14ac:dyDescent="0.25">
      <c r="A29" s="45"/>
      <c r="B29" s="5" t="s">
        <v>30</v>
      </c>
      <c r="C29" s="34">
        <v>35.5</v>
      </c>
    </row>
    <row r="30" spans="1:5" x14ac:dyDescent="0.25">
      <c r="A30" s="45"/>
      <c r="B30" s="33" t="s">
        <v>9</v>
      </c>
      <c r="C30" s="35">
        <f>C29/C24</f>
        <v>1.7119844214240143E-3</v>
      </c>
    </row>
    <row r="31" spans="1:5" x14ac:dyDescent="0.25">
      <c r="A31" s="9"/>
      <c r="B31" s="10"/>
      <c r="C31" s="11"/>
    </row>
    <row r="32" spans="1:5" x14ac:dyDescent="0.25">
      <c r="A32" s="1"/>
      <c r="B32" s="2"/>
      <c r="C32" s="1" t="s">
        <v>39</v>
      </c>
    </row>
    <row r="33" spans="1:5" x14ac:dyDescent="0.25">
      <c r="A33" s="44" t="s">
        <v>12</v>
      </c>
      <c r="B33" s="33" t="s">
        <v>6</v>
      </c>
      <c r="C33" s="33">
        <v>55</v>
      </c>
    </row>
    <row r="34" spans="1:5" x14ac:dyDescent="0.25">
      <c r="A34" s="44"/>
      <c r="B34" s="5" t="s">
        <v>27</v>
      </c>
      <c r="C34" s="5">
        <v>76988.66</v>
      </c>
    </row>
    <row r="35" spans="1:5" x14ac:dyDescent="0.25">
      <c r="A35" s="45"/>
      <c r="B35" s="5" t="s">
        <v>7</v>
      </c>
      <c r="C35" s="34">
        <v>4064.33</v>
      </c>
    </row>
    <row r="36" spans="1:5" x14ac:dyDescent="0.25">
      <c r="A36" s="45"/>
      <c r="B36" s="33" t="s">
        <v>28</v>
      </c>
      <c r="C36" s="35">
        <f>C35/C34</f>
        <v>5.2791281209466433E-2</v>
      </c>
      <c r="E36" s="39"/>
    </row>
    <row r="37" spans="1:5" x14ac:dyDescent="0.25">
      <c r="A37" s="45"/>
      <c r="B37" s="5" t="s">
        <v>8</v>
      </c>
      <c r="C37" s="34">
        <v>12439.84</v>
      </c>
    </row>
    <row r="38" spans="1:5" x14ac:dyDescent="0.25">
      <c r="A38" s="45"/>
      <c r="B38" s="33" t="s">
        <v>29</v>
      </c>
      <c r="C38" s="35">
        <f>C37/C34</f>
        <v>0.1615801599871981</v>
      </c>
    </row>
    <row r="39" spans="1:5" x14ac:dyDescent="0.25">
      <c r="A39" s="45"/>
      <c r="B39" s="5" t="s">
        <v>30</v>
      </c>
      <c r="C39" s="34">
        <v>1250</v>
      </c>
    </row>
    <row r="40" spans="1:5" x14ac:dyDescent="0.25">
      <c r="A40" s="45"/>
      <c r="B40" s="33" t="s">
        <v>9</v>
      </c>
      <c r="C40" s="35">
        <f>C39/C34</f>
        <v>1.6236157376943564E-2</v>
      </c>
    </row>
    <row r="41" spans="1:5" x14ac:dyDescent="0.25">
      <c r="A41" s="9"/>
      <c r="B41" s="10"/>
      <c r="C41" s="11"/>
    </row>
    <row r="42" spans="1:5" x14ac:dyDescent="0.25">
      <c r="A42" s="1"/>
      <c r="B42" s="2"/>
      <c r="C42" s="1" t="s">
        <v>39</v>
      </c>
    </row>
    <row r="43" spans="1:5" x14ac:dyDescent="0.25">
      <c r="A43" s="44" t="s">
        <v>13</v>
      </c>
      <c r="B43" s="33" t="s">
        <v>6</v>
      </c>
      <c r="C43" s="33">
        <v>5</v>
      </c>
    </row>
    <row r="44" spans="1:5" x14ac:dyDescent="0.25">
      <c r="A44" s="44"/>
      <c r="B44" s="5" t="s">
        <v>27</v>
      </c>
      <c r="C44" s="5">
        <v>7836</v>
      </c>
    </row>
    <row r="45" spans="1:5" x14ac:dyDescent="0.25">
      <c r="A45" s="45"/>
      <c r="B45" s="5" t="s">
        <v>7</v>
      </c>
      <c r="C45" s="34">
        <v>498</v>
      </c>
    </row>
    <row r="46" spans="1:5" x14ac:dyDescent="0.25">
      <c r="A46" s="45"/>
      <c r="B46" s="33" t="s">
        <v>28</v>
      </c>
      <c r="C46" s="35">
        <f>C45/C44</f>
        <v>6.355283307810107E-2</v>
      </c>
      <c r="E46" s="39"/>
    </row>
    <row r="47" spans="1:5" x14ac:dyDescent="0.25">
      <c r="A47" s="45"/>
      <c r="B47" s="5" t="s">
        <v>8</v>
      </c>
      <c r="C47" s="34">
        <v>1054</v>
      </c>
    </row>
    <row r="48" spans="1:5" x14ac:dyDescent="0.25">
      <c r="A48" s="45"/>
      <c r="B48" s="33" t="s">
        <v>29</v>
      </c>
      <c r="C48" s="35">
        <f>C47/C44</f>
        <v>0.13450740173557937</v>
      </c>
    </row>
    <row r="49" spans="1:3" x14ac:dyDescent="0.25">
      <c r="A49" s="45"/>
      <c r="B49" s="5" t="s">
        <v>30</v>
      </c>
      <c r="C49" s="34">
        <v>53.5</v>
      </c>
    </row>
    <row r="50" spans="1:3" x14ac:dyDescent="0.25">
      <c r="A50" s="45"/>
      <c r="B50" s="33" t="s">
        <v>9</v>
      </c>
      <c r="C50" s="35">
        <f>C49/C44</f>
        <v>6.8274629913221028E-3</v>
      </c>
    </row>
    <row r="51" spans="1:3" x14ac:dyDescent="0.25">
      <c r="A51" s="9"/>
      <c r="B51" s="10"/>
      <c r="C51" s="11"/>
    </row>
    <row r="52" spans="1:3" x14ac:dyDescent="0.25">
      <c r="A52" s="1"/>
      <c r="B52" s="2"/>
      <c r="C52" s="1" t="s">
        <v>39</v>
      </c>
    </row>
    <row r="53" spans="1:3" x14ac:dyDescent="0.25">
      <c r="A53" s="43" t="s">
        <v>14</v>
      </c>
      <c r="B53" s="5" t="s">
        <v>6</v>
      </c>
      <c r="C53" s="33">
        <f>C43+C33+C23+C13+C3</f>
        <v>94</v>
      </c>
    </row>
    <row r="54" spans="1:3" x14ac:dyDescent="0.25">
      <c r="A54" s="43"/>
      <c r="B54" s="5" t="s">
        <v>32</v>
      </c>
      <c r="C54" s="5">
        <f>C44+C34+C24+C14+C4</f>
        <v>133804.33000000002</v>
      </c>
    </row>
    <row r="55" spans="1:3" x14ac:dyDescent="0.25">
      <c r="A55" s="43"/>
      <c r="B55" s="5" t="s">
        <v>7</v>
      </c>
      <c r="C55" s="38">
        <f>C45+C35+C25+C15+C5</f>
        <v>6371.33</v>
      </c>
    </row>
    <row r="56" spans="1:3" x14ac:dyDescent="0.25">
      <c r="A56" s="43"/>
      <c r="B56" s="33" t="s">
        <v>28</v>
      </c>
      <c r="C56" s="35">
        <f>C55/C54</f>
        <v>4.7616769950568856E-2</v>
      </c>
    </row>
    <row r="57" spans="1:3" x14ac:dyDescent="0.25">
      <c r="A57" s="43"/>
      <c r="B57" s="5" t="s">
        <v>8</v>
      </c>
      <c r="C57" s="38">
        <f>C47+C37+C27+C17+C7</f>
        <v>18150.419999999998</v>
      </c>
    </row>
    <row r="58" spans="1:3" x14ac:dyDescent="0.25">
      <c r="A58" s="43"/>
      <c r="B58" s="33" t="s">
        <v>29</v>
      </c>
      <c r="C58" s="35">
        <f>C57/C54</f>
        <v>0.13564897339271453</v>
      </c>
    </row>
    <row r="59" spans="1:3" x14ac:dyDescent="0.25">
      <c r="A59" s="43"/>
      <c r="B59" s="5" t="s">
        <v>30</v>
      </c>
      <c r="C59" s="38">
        <f>C49+C39+C29+C19+C9</f>
        <v>1727.25</v>
      </c>
    </row>
    <row r="60" spans="1:3" x14ac:dyDescent="0.25">
      <c r="A60" s="43"/>
      <c r="B60" s="33" t="s">
        <v>33</v>
      </c>
      <c r="C60" s="35">
        <f>C59/C54</f>
        <v>1.2908775074767759E-2</v>
      </c>
    </row>
  </sheetData>
  <mergeCells count="8">
    <mergeCell ref="A43:A50"/>
    <mergeCell ref="A53:A60"/>
    <mergeCell ref="A1:C1"/>
    <mergeCell ref="A3:A10"/>
    <mergeCell ref="A11:C11"/>
    <mergeCell ref="A13:A20"/>
    <mergeCell ref="A23:A30"/>
    <mergeCell ref="A33:A40"/>
  </mergeCells>
  <pageMargins left="0.7" right="0.7" top="0.75" bottom="0.75" header="0.3" footer="0.3"/>
  <pageSetup paperSize="9" scale="72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0C66FC-15F3-475A-B91D-510CDA0D380F}">
  <sheetPr>
    <pageSetUpPr fitToPage="1"/>
  </sheetPr>
  <dimension ref="A1:I36"/>
  <sheetViews>
    <sheetView zoomScaleNormal="100" workbookViewId="0">
      <selection activeCell="B4" sqref="B4:I35"/>
    </sheetView>
  </sheetViews>
  <sheetFormatPr defaultColWidth="9.140625" defaultRowHeight="15" x14ac:dyDescent="0.25"/>
  <cols>
    <col min="1" max="1" width="16" style="4" customWidth="1"/>
    <col min="2" max="2" width="15.28515625" style="4" customWidth="1"/>
    <col min="3" max="3" width="14.42578125" style="4" customWidth="1"/>
    <col min="4" max="4" width="18.7109375" style="4" customWidth="1"/>
    <col min="5" max="5" width="17" style="4" customWidth="1"/>
    <col min="6" max="6" width="11.85546875" style="4" customWidth="1"/>
    <col min="7" max="7" width="13.42578125" style="4" customWidth="1"/>
    <col min="8" max="8" width="13.140625" style="4" customWidth="1"/>
    <col min="9" max="9" width="13.7109375" style="4" customWidth="1"/>
    <col min="10" max="16384" width="9.140625" style="4"/>
  </cols>
  <sheetData>
    <row r="1" spans="1:9" x14ac:dyDescent="0.25">
      <c r="A1" s="50" t="s">
        <v>40</v>
      </c>
      <c r="B1" s="51"/>
      <c r="C1" s="51"/>
      <c r="D1" s="51"/>
      <c r="E1" s="51"/>
      <c r="F1" s="51"/>
      <c r="G1" s="51"/>
      <c r="H1" s="51"/>
      <c r="I1" s="51"/>
    </row>
    <row r="2" spans="1:9" x14ac:dyDescent="0.25">
      <c r="A2" s="41"/>
      <c r="B2" s="57" t="s">
        <v>43</v>
      </c>
      <c r="C2" s="58"/>
      <c r="D2" s="57" t="s">
        <v>44</v>
      </c>
      <c r="E2" s="58"/>
      <c r="F2" s="57" t="s">
        <v>46</v>
      </c>
      <c r="G2" s="58"/>
      <c r="H2" s="57" t="s">
        <v>47</v>
      </c>
      <c r="I2" s="58"/>
    </row>
    <row r="3" spans="1:9" x14ac:dyDescent="0.25">
      <c r="A3" s="41" t="s">
        <v>45</v>
      </c>
      <c r="B3" s="41" t="s">
        <v>41</v>
      </c>
      <c r="C3" s="41" t="s">
        <v>42</v>
      </c>
      <c r="D3" s="41" t="s">
        <v>41</v>
      </c>
      <c r="E3" s="41" t="s">
        <v>42</v>
      </c>
      <c r="F3" s="41" t="s">
        <v>41</v>
      </c>
      <c r="G3" s="41" t="s">
        <v>42</v>
      </c>
      <c r="H3" s="41" t="s">
        <v>41</v>
      </c>
      <c r="I3" s="41" t="s">
        <v>42</v>
      </c>
    </row>
    <row r="4" spans="1:9" x14ac:dyDescent="0.25">
      <c r="A4" s="44" t="s">
        <v>34</v>
      </c>
      <c r="B4" s="52">
        <f>(1483.75/4836.65)*100</f>
        <v>30.677224938748932</v>
      </c>
      <c r="C4" s="52">
        <f>100-B4</f>
        <v>69.322775061251065</v>
      </c>
      <c r="D4" s="52">
        <f>(1832.26/4656.67)*100</f>
        <v>39.347001183248977</v>
      </c>
      <c r="E4" s="52">
        <f t="shared" ref="E4:E28" si="0">100-D4</f>
        <v>60.652998816751023</v>
      </c>
      <c r="F4" s="52">
        <f>(2121.87/4588)*100</f>
        <v>46.248256320836958</v>
      </c>
      <c r="G4" s="52">
        <f t="shared" ref="G4:G28" si="1">100-F4</f>
        <v>53.751743679163042</v>
      </c>
      <c r="H4" s="52">
        <f>(968.5/3274.74)*100</f>
        <v>29.574867012342963</v>
      </c>
      <c r="I4" s="52">
        <f t="shared" ref="I4:I28" si="2">100-H4</f>
        <v>70.425132987657037</v>
      </c>
    </row>
    <row r="5" spans="1:9" x14ac:dyDescent="0.25">
      <c r="A5" s="44"/>
      <c r="B5" s="53"/>
      <c r="C5" s="55"/>
      <c r="D5" s="53"/>
      <c r="E5" s="55"/>
      <c r="F5" s="53"/>
      <c r="G5" s="55"/>
      <c r="H5" s="53"/>
      <c r="I5" s="55"/>
    </row>
    <row r="6" spans="1:9" x14ac:dyDescent="0.25">
      <c r="A6" s="45"/>
      <c r="B6" s="53"/>
      <c r="C6" s="55"/>
      <c r="D6" s="53"/>
      <c r="E6" s="55"/>
      <c r="F6" s="53"/>
      <c r="G6" s="55"/>
      <c r="H6" s="53"/>
      <c r="I6" s="55"/>
    </row>
    <row r="7" spans="1:9" ht="14.45" hidden="1" customHeight="1" x14ac:dyDescent="0.25">
      <c r="A7" s="45"/>
      <c r="B7" s="53"/>
      <c r="C7" s="55"/>
      <c r="D7" s="53"/>
      <c r="E7" s="55"/>
      <c r="F7" s="53"/>
      <c r="G7" s="55"/>
      <c r="H7" s="53"/>
      <c r="I7" s="55"/>
    </row>
    <row r="8" spans="1:9" ht="13.15" hidden="1" customHeight="1" x14ac:dyDescent="0.25">
      <c r="A8" s="45"/>
      <c r="B8" s="53"/>
      <c r="C8" s="55"/>
      <c r="D8" s="53"/>
      <c r="E8" s="55"/>
      <c r="F8" s="53"/>
      <c r="G8" s="55"/>
      <c r="H8" s="53"/>
      <c r="I8" s="55"/>
    </row>
    <row r="9" spans="1:9" ht="14.45" hidden="1" customHeight="1" x14ac:dyDescent="0.25">
      <c r="A9" s="45"/>
      <c r="B9" s="53"/>
      <c r="C9" s="55"/>
      <c r="D9" s="53"/>
      <c r="E9" s="55"/>
      <c r="F9" s="53"/>
      <c r="G9" s="55"/>
      <c r="H9" s="53"/>
      <c r="I9" s="55"/>
    </row>
    <row r="10" spans="1:9" ht="14.45" hidden="1" customHeight="1" x14ac:dyDescent="0.25">
      <c r="A10" s="45"/>
      <c r="B10" s="53"/>
      <c r="C10" s="55"/>
      <c r="D10" s="53"/>
      <c r="E10" s="55"/>
      <c r="F10" s="53"/>
      <c r="G10" s="55"/>
      <c r="H10" s="53"/>
      <c r="I10" s="55"/>
    </row>
    <row r="11" spans="1:9" ht="0.6" hidden="1" customHeight="1" x14ac:dyDescent="0.25">
      <c r="A11" s="45"/>
      <c r="B11" s="54"/>
      <c r="C11" s="56"/>
      <c r="D11" s="54"/>
      <c r="E11" s="56"/>
      <c r="F11" s="54"/>
      <c r="G11" s="56"/>
      <c r="H11" s="54"/>
      <c r="I11" s="56"/>
    </row>
    <row r="12" spans="1:9" x14ac:dyDescent="0.25">
      <c r="A12" s="44" t="s">
        <v>31</v>
      </c>
      <c r="B12" s="52">
        <f>(228.27/2207)*100</f>
        <v>10.342999546896239</v>
      </c>
      <c r="C12" s="52">
        <f t="shared" ref="C12" si="3">100-B12</f>
        <v>89.657000453103763</v>
      </c>
      <c r="D12" s="52">
        <f>(266.05/2079.5)*100</f>
        <v>12.793940851166147</v>
      </c>
      <c r="E12" s="52">
        <f t="shared" si="0"/>
        <v>87.206059148833859</v>
      </c>
      <c r="F12" s="52">
        <f>(499.18/1953)*100</f>
        <v>25.559651817716333</v>
      </c>
      <c r="G12" s="52">
        <f t="shared" si="1"/>
        <v>74.440348182283671</v>
      </c>
      <c r="H12" s="52">
        <f>(121.2/1451)*100</f>
        <v>8.352860096485184</v>
      </c>
      <c r="I12" s="52">
        <f t="shared" si="2"/>
        <v>91.647139903514812</v>
      </c>
    </row>
    <row r="13" spans="1:9" x14ac:dyDescent="0.25">
      <c r="A13" s="44"/>
      <c r="B13" s="53"/>
      <c r="C13" s="55"/>
      <c r="D13" s="53"/>
      <c r="E13" s="55"/>
      <c r="F13" s="53"/>
      <c r="G13" s="55"/>
      <c r="H13" s="53"/>
      <c r="I13" s="55"/>
    </row>
    <row r="14" spans="1:9" x14ac:dyDescent="0.25">
      <c r="A14" s="45"/>
      <c r="B14" s="53"/>
      <c r="C14" s="55"/>
      <c r="D14" s="53"/>
      <c r="E14" s="55"/>
      <c r="F14" s="53"/>
      <c r="G14" s="55"/>
      <c r="H14" s="53"/>
      <c r="I14" s="55"/>
    </row>
    <row r="15" spans="1:9" ht="9.6" customHeight="1" x14ac:dyDescent="0.25">
      <c r="A15" s="45"/>
      <c r="B15" s="53"/>
      <c r="C15" s="55"/>
      <c r="D15" s="53"/>
      <c r="E15" s="55"/>
      <c r="F15" s="53"/>
      <c r="G15" s="55"/>
      <c r="H15" s="53"/>
      <c r="I15" s="55"/>
    </row>
    <row r="16" spans="1:9" ht="14.45" hidden="1" customHeight="1" x14ac:dyDescent="0.25">
      <c r="A16" s="45"/>
      <c r="B16" s="53"/>
      <c r="C16" s="55"/>
      <c r="D16" s="53"/>
      <c r="E16" s="55"/>
      <c r="F16" s="53"/>
      <c r="G16" s="55"/>
      <c r="H16" s="53"/>
      <c r="I16" s="55"/>
    </row>
    <row r="17" spans="1:9" ht="14.45" hidden="1" customHeight="1" x14ac:dyDescent="0.25">
      <c r="A17" s="45"/>
      <c r="B17" s="53"/>
      <c r="C17" s="55"/>
      <c r="D17" s="53"/>
      <c r="E17" s="55"/>
      <c r="F17" s="53"/>
      <c r="G17" s="55"/>
      <c r="H17" s="53"/>
      <c r="I17" s="55"/>
    </row>
    <row r="18" spans="1:9" ht="14.45" hidden="1" customHeight="1" x14ac:dyDescent="0.25">
      <c r="A18" s="45"/>
      <c r="B18" s="53"/>
      <c r="C18" s="55"/>
      <c r="D18" s="53"/>
      <c r="E18" s="55"/>
      <c r="F18" s="53"/>
      <c r="G18" s="55"/>
      <c r="H18" s="53"/>
      <c r="I18" s="55"/>
    </row>
    <row r="19" spans="1:9" ht="14.45" hidden="1" customHeight="1" x14ac:dyDescent="0.25">
      <c r="A19" s="45"/>
      <c r="B19" s="54"/>
      <c r="C19" s="56"/>
      <c r="D19" s="54"/>
      <c r="E19" s="56"/>
      <c r="F19" s="54"/>
      <c r="G19" s="56"/>
      <c r="H19" s="54"/>
      <c r="I19" s="56"/>
    </row>
    <row r="20" spans="1:9" x14ac:dyDescent="0.25">
      <c r="A20" s="44" t="s">
        <v>35</v>
      </c>
      <c r="B20" s="52">
        <f>(1213.18/5263)*100</f>
        <v>23.051111533346003</v>
      </c>
      <c r="C20" s="52">
        <f t="shared" ref="C20" si="4">100-B20</f>
        <v>76.948888466653997</v>
      </c>
      <c r="D20" s="52">
        <f>(700.08/5862.5)*100</f>
        <v>11.941663113006397</v>
      </c>
      <c r="E20" s="52">
        <f t="shared" si="0"/>
        <v>88.058336886993601</v>
      </c>
      <c r="F20" s="52">
        <f>(1396.85/5395)*100</f>
        <v>25.891566265060241</v>
      </c>
      <c r="G20" s="52">
        <f t="shared" si="1"/>
        <v>74.108433734939752</v>
      </c>
      <c r="H20" s="52">
        <f>(746.54/4126)*100</f>
        <v>18.093553078041687</v>
      </c>
      <c r="I20" s="52">
        <f t="shared" si="2"/>
        <v>81.90644692195832</v>
      </c>
    </row>
    <row r="21" spans="1:9" x14ac:dyDescent="0.25">
      <c r="A21" s="44"/>
      <c r="B21" s="53"/>
      <c r="C21" s="55"/>
      <c r="D21" s="53"/>
      <c r="E21" s="55"/>
      <c r="F21" s="53"/>
      <c r="G21" s="55"/>
      <c r="H21" s="53"/>
      <c r="I21" s="55"/>
    </row>
    <row r="22" spans="1:9" x14ac:dyDescent="0.25">
      <c r="A22" s="45"/>
      <c r="B22" s="53"/>
      <c r="C22" s="55"/>
      <c r="D22" s="53"/>
      <c r="E22" s="55"/>
      <c r="F22" s="53"/>
      <c r="G22" s="55"/>
      <c r="H22" s="53"/>
      <c r="I22" s="55"/>
    </row>
    <row r="23" spans="1:9" ht="7.9" customHeight="1" x14ac:dyDescent="0.25">
      <c r="A23" s="45"/>
      <c r="B23" s="53"/>
      <c r="C23" s="55"/>
      <c r="D23" s="53"/>
      <c r="E23" s="55"/>
      <c r="F23" s="53"/>
      <c r="G23" s="55"/>
      <c r="H23" s="53"/>
      <c r="I23" s="55"/>
    </row>
    <row r="24" spans="1:9" ht="14.45" hidden="1" customHeight="1" x14ac:dyDescent="0.25">
      <c r="A24" s="45"/>
      <c r="B24" s="53"/>
      <c r="C24" s="55"/>
      <c r="D24" s="53"/>
      <c r="E24" s="55"/>
      <c r="F24" s="53"/>
      <c r="G24" s="55"/>
      <c r="H24" s="53"/>
      <c r="I24" s="55"/>
    </row>
    <row r="25" spans="1:9" ht="14.45" hidden="1" customHeight="1" x14ac:dyDescent="0.25">
      <c r="A25" s="45"/>
      <c r="B25" s="53"/>
      <c r="C25" s="55"/>
      <c r="D25" s="53"/>
      <c r="E25" s="55"/>
      <c r="F25" s="53"/>
      <c r="G25" s="55"/>
      <c r="H25" s="53"/>
      <c r="I25" s="55"/>
    </row>
    <row r="26" spans="1:9" ht="14.45" hidden="1" customHeight="1" x14ac:dyDescent="0.25">
      <c r="A26" s="45"/>
      <c r="B26" s="53"/>
      <c r="C26" s="55"/>
      <c r="D26" s="53"/>
      <c r="E26" s="55"/>
      <c r="F26" s="53"/>
      <c r="G26" s="55"/>
      <c r="H26" s="53"/>
      <c r="I26" s="55"/>
    </row>
    <row r="27" spans="1:9" ht="14.45" hidden="1" customHeight="1" x14ac:dyDescent="0.25">
      <c r="A27" s="45"/>
      <c r="B27" s="54"/>
      <c r="C27" s="56"/>
      <c r="D27" s="54"/>
      <c r="E27" s="56"/>
      <c r="F27" s="54"/>
      <c r="G27" s="56"/>
      <c r="H27" s="54"/>
      <c r="I27" s="56"/>
    </row>
    <row r="28" spans="1:9" x14ac:dyDescent="0.25">
      <c r="A28" s="44" t="s">
        <v>12</v>
      </c>
      <c r="B28" s="52">
        <f>(4514.66/19085.49)*100</f>
        <v>23.654933669504945</v>
      </c>
      <c r="C28" s="52">
        <f t="shared" ref="C28" si="5">100-B28</f>
        <v>76.345066330495058</v>
      </c>
      <c r="D28" s="52">
        <f>(3918.12/21218.83)*100</f>
        <v>18.465297096965287</v>
      </c>
      <c r="E28" s="52">
        <f t="shared" si="0"/>
        <v>81.534702903034713</v>
      </c>
      <c r="F28" s="52">
        <f>(5359.04/20871.33)*100</f>
        <v>25.676562059054213</v>
      </c>
      <c r="G28" s="52">
        <f t="shared" si="1"/>
        <v>74.32343794094578</v>
      </c>
      <c r="H28" s="52">
        <f>(2412/14364.89)*100</f>
        <v>16.790939575590208</v>
      </c>
      <c r="I28" s="52">
        <f t="shared" si="2"/>
        <v>83.209060424409785</v>
      </c>
    </row>
    <row r="29" spans="1:9" x14ac:dyDescent="0.25">
      <c r="A29" s="44"/>
      <c r="B29" s="53"/>
      <c r="C29" s="55"/>
      <c r="D29" s="53"/>
      <c r="E29" s="55"/>
      <c r="F29" s="53"/>
      <c r="G29" s="55"/>
      <c r="H29" s="53"/>
      <c r="I29" s="55"/>
    </row>
    <row r="30" spans="1:9" x14ac:dyDescent="0.25">
      <c r="A30" s="45"/>
      <c r="B30" s="53"/>
      <c r="C30" s="55"/>
      <c r="D30" s="53"/>
      <c r="E30" s="55"/>
      <c r="F30" s="53"/>
      <c r="G30" s="55"/>
      <c r="H30" s="53"/>
      <c r="I30" s="55"/>
    </row>
    <row r="31" spans="1:9" ht="12.6" customHeight="1" x14ac:dyDescent="0.25">
      <c r="A31" s="45"/>
      <c r="B31" s="53"/>
      <c r="C31" s="55"/>
      <c r="D31" s="53"/>
      <c r="E31" s="55"/>
      <c r="F31" s="53"/>
      <c r="G31" s="55"/>
      <c r="H31" s="53"/>
      <c r="I31" s="55"/>
    </row>
    <row r="32" spans="1:9" ht="14.45" hidden="1" customHeight="1" x14ac:dyDescent="0.25">
      <c r="A32" s="45"/>
      <c r="B32" s="53"/>
      <c r="C32" s="55"/>
      <c r="D32" s="53"/>
      <c r="E32" s="55"/>
      <c r="F32" s="53"/>
      <c r="G32" s="55"/>
      <c r="H32" s="53"/>
      <c r="I32" s="55"/>
    </row>
    <row r="33" spans="1:9" ht="14.45" hidden="1" customHeight="1" x14ac:dyDescent="0.25">
      <c r="A33" s="45"/>
      <c r="B33" s="53"/>
      <c r="C33" s="55"/>
      <c r="D33" s="53"/>
      <c r="E33" s="55"/>
      <c r="F33" s="53"/>
      <c r="G33" s="55"/>
      <c r="H33" s="53"/>
      <c r="I33" s="55"/>
    </row>
    <row r="34" spans="1:9" ht="14.45" hidden="1" customHeight="1" x14ac:dyDescent="0.25">
      <c r="A34" s="45"/>
      <c r="B34" s="53"/>
      <c r="C34" s="55"/>
      <c r="D34" s="53"/>
      <c r="E34" s="55"/>
      <c r="F34" s="53"/>
      <c r="G34" s="55"/>
      <c r="H34" s="53"/>
      <c r="I34" s="55"/>
    </row>
    <row r="35" spans="1:9" ht="14.45" hidden="1" customHeight="1" x14ac:dyDescent="0.25">
      <c r="A35" s="45"/>
      <c r="B35" s="54"/>
      <c r="C35" s="56"/>
      <c r="D35" s="54"/>
      <c r="E35" s="56"/>
      <c r="F35" s="54"/>
      <c r="G35" s="56"/>
      <c r="H35" s="54"/>
      <c r="I35" s="56"/>
    </row>
    <row r="36" spans="1:9" x14ac:dyDescent="0.25">
      <c r="A36" s="42"/>
      <c r="B36" s="42"/>
      <c r="C36" s="42"/>
      <c r="D36" s="42"/>
      <c r="E36" s="42"/>
      <c r="F36" s="42"/>
      <c r="G36" s="42"/>
      <c r="H36" s="42"/>
      <c r="I36" s="42"/>
    </row>
  </sheetData>
  <mergeCells count="41">
    <mergeCell ref="A28:A35"/>
    <mergeCell ref="B2:C2"/>
    <mergeCell ref="D2:E2"/>
    <mergeCell ref="B4:B11"/>
    <mergeCell ref="C4:C11"/>
    <mergeCell ref="D4:D11"/>
    <mergeCell ref="B28:B35"/>
    <mergeCell ref="C28:C35"/>
    <mergeCell ref="D28:D35"/>
    <mergeCell ref="E28:E35"/>
    <mergeCell ref="F2:G2"/>
    <mergeCell ref="H2:I2"/>
    <mergeCell ref="A4:A11"/>
    <mergeCell ref="A12:A19"/>
    <mergeCell ref="A20:A27"/>
    <mergeCell ref="E4:E11"/>
    <mergeCell ref="B12:B19"/>
    <mergeCell ref="C12:C19"/>
    <mergeCell ref="B20:B27"/>
    <mergeCell ref="C20:C27"/>
    <mergeCell ref="G20:G27"/>
    <mergeCell ref="D12:D19"/>
    <mergeCell ref="E12:E19"/>
    <mergeCell ref="D20:D27"/>
    <mergeCell ref="E20:E27"/>
    <mergeCell ref="A1:I1"/>
    <mergeCell ref="F28:F35"/>
    <mergeCell ref="G28:G35"/>
    <mergeCell ref="H4:H11"/>
    <mergeCell ref="I4:I11"/>
    <mergeCell ref="H12:H19"/>
    <mergeCell ref="I12:I19"/>
    <mergeCell ref="H20:H27"/>
    <mergeCell ref="I20:I27"/>
    <mergeCell ref="H28:H35"/>
    <mergeCell ref="I28:I35"/>
    <mergeCell ref="F4:F11"/>
    <mergeCell ref="G4:G11"/>
    <mergeCell ref="F12:F19"/>
    <mergeCell ref="G12:G19"/>
    <mergeCell ref="F20:F27"/>
  </mergeCells>
  <pageMargins left="0.7" right="0.7" top="0.75" bottom="0.75" header="0.3" footer="0.3"/>
  <pageSetup paperSize="9" scale="72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889CE6-F930-40B0-BA7F-4C9FC2FC4A11}">
  <sheetPr>
    <pageSetUpPr fitToPage="1"/>
  </sheetPr>
  <dimension ref="A1:I36"/>
  <sheetViews>
    <sheetView zoomScaleNormal="100" workbookViewId="0">
      <selection activeCell="B4" sqref="B4:I35"/>
    </sheetView>
  </sheetViews>
  <sheetFormatPr defaultColWidth="9.140625" defaultRowHeight="15" x14ac:dyDescent="0.25"/>
  <cols>
    <col min="1" max="1" width="16" style="4" customWidth="1"/>
    <col min="2" max="2" width="14.42578125" style="4" customWidth="1"/>
    <col min="3" max="3" width="13.7109375" style="4" customWidth="1"/>
    <col min="4" max="4" width="16" style="4" customWidth="1"/>
    <col min="5" max="5" width="14.140625" style="4" customWidth="1"/>
    <col min="6" max="6" width="11.85546875" style="4" customWidth="1"/>
    <col min="7" max="7" width="13.42578125" style="4" customWidth="1"/>
    <col min="8" max="8" width="13.140625" style="4" customWidth="1"/>
    <col min="9" max="9" width="13.7109375" style="4" customWidth="1"/>
    <col min="10" max="16384" width="9.140625" style="4"/>
  </cols>
  <sheetData>
    <row r="1" spans="1:9" x14ac:dyDescent="0.25">
      <c r="A1" s="50" t="s">
        <v>48</v>
      </c>
      <c r="B1" s="51"/>
      <c r="C1" s="51"/>
      <c r="D1" s="51"/>
      <c r="E1" s="51"/>
      <c r="F1" s="51"/>
      <c r="G1" s="51"/>
      <c r="H1" s="51"/>
      <c r="I1" s="51"/>
    </row>
    <row r="2" spans="1:9" x14ac:dyDescent="0.25">
      <c r="A2" s="41"/>
      <c r="B2" s="57" t="s">
        <v>43</v>
      </c>
      <c r="C2" s="58"/>
      <c r="D2" s="57" t="s">
        <v>44</v>
      </c>
      <c r="E2" s="58"/>
      <c r="F2" s="57" t="s">
        <v>46</v>
      </c>
      <c r="G2" s="58"/>
      <c r="H2" s="57" t="s">
        <v>47</v>
      </c>
      <c r="I2" s="58"/>
    </row>
    <row r="3" spans="1:9" x14ac:dyDescent="0.25">
      <c r="A3" s="41" t="s">
        <v>45</v>
      </c>
      <c r="B3" s="40" t="s">
        <v>41</v>
      </c>
      <c r="C3" s="40" t="s">
        <v>42</v>
      </c>
      <c r="D3" s="40" t="s">
        <v>41</v>
      </c>
      <c r="E3" s="40" t="s">
        <v>42</v>
      </c>
      <c r="F3" s="40" t="s">
        <v>41</v>
      </c>
      <c r="G3" s="40" t="s">
        <v>42</v>
      </c>
      <c r="H3" s="40" t="s">
        <v>41</v>
      </c>
      <c r="I3" s="40" t="s">
        <v>42</v>
      </c>
    </row>
    <row r="4" spans="1:9" x14ac:dyDescent="0.25">
      <c r="A4" s="59" t="s">
        <v>34</v>
      </c>
      <c r="B4" s="52">
        <f>(1390.67/4892.16)*100</f>
        <v>28.426502812663529</v>
      </c>
      <c r="C4" s="52">
        <f>100-B4</f>
        <v>71.573497187336471</v>
      </c>
      <c r="D4" s="52">
        <f>(1523.19/4512.42)*100</f>
        <v>33.755501482574765</v>
      </c>
      <c r="E4" s="52">
        <f t="shared" ref="E4:E28" si="0">100-D4</f>
        <v>66.244498517425228</v>
      </c>
      <c r="F4" s="52">
        <f>(1697.55/4445.67)*100</f>
        <v>38.184345666682411</v>
      </c>
      <c r="G4" s="52">
        <f t="shared" ref="G4:G28" si="1">100-F4</f>
        <v>61.815654333317589</v>
      </c>
      <c r="H4" s="52">
        <f>(1329.7/4728.67)*100</f>
        <v>28.119957620218795</v>
      </c>
      <c r="I4" s="52">
        <f t="shared" ref="I4:I28" si="2">100-H4</f>
        <v>71.880042379781202</v>
      </c>
    </row>
    <row r="5" spans="1:9" x14ac:dyDescent="0.25">
      <c r="A5" s="59"/>
      <c r="B5" s="53"/>
      <c r="C5" s="55"/>
      <c r="D5" s="53"/>
      <c r="E5" s="55"/>
      <c r="F5" s="53"/>
      <c r="G5" s="55"/>
      <c r="H5" s="53"/>
      <c r="I5" s="55"/>
    </row>
    <row r="6" spans="1:9" x14ac:dyDescent="0.25">
      <c r="A6" s="60"/>
      <c r="B6" s="53"/>
      <c r="C6" s="55"/>
      <c r="D6" s="53"/>
      <c r="E6" s="55"/>
      <c r="F6" s="53"/>
      <c r="G6" s="55"/>
      <c r="H6" s="53"/>
      <c r="I6" s="55"/>
    </row>
    <row r="7" spans="1:9" ht="14.45" hidden="1" customHeight="1" x14ac:dyDescent="0.25">
      <c r="A7" s="60"/>
      <c r="B7" s="53"/>
      <c r="C7" s="55"/>
      <c r="D7" s="53"/>
      <c r="E7" s="55"/>
      <c r="F7" s="53"/>
      <c r="G7" s="55"/>
      <c r="H7" s="53"/>
      <c r="I7" s="55"/>
    </row>
    <row r="8" spans="1:9" ht="13.15" hidden="1" customHeight="1" x14ac:dyDescent="0.25">
      <c r="A8" s="60"/>
      <c r="B8" s="53"/>
      <c r="C8" s="55"/>
      <c r="D8" s="53"/>
      <c r="E8" s="55"/>
      <c r="F8" s="53"/>
      <c r="G8" s="55"/>
      <c r="H8" s="53"/>
      <c r="I8" s="55"/>
    </row>
    <row r="9" spans="1:9" ht="14.45" hidden="1" customHeight="1" x14ac:dyDescent="0.25">
      <c r="A9" s="60"/>
      <c r="B9" s="53"/>
      <c r="C9" s="55"/>
      <c r="D9" s="53"/>
      <c r="E9" s="55"/>
      <c r="F9" s="53"/>
      <c r="G9" s="55"/>
      <c r="H9" s="53"/>
      <c r="I9" s="55"/>
    </row>
    <row r="10" spans="1:9" ht="14.45" hidden="1" customHeight="1" x14ac:dyDescent="0.25">
      <c r="A10" s="60"/>
      <c r="B10" s="53"/>
      <c r="C10" s="55"/>
      <c r="D10" s="53"/>
      <c r="E10" s="55"/>
      <c r="F10" s="53"/>
      <c r="G10" s="55"/>
      <c r="H10" s="53"/>
      <c r="I10" s="55"/>
    </row>
    <row r="11" spans="1:9" ht="0.6" hidden="1" customHeight="1" x14ac:dyDescent="0.25">
      <c r="A11" s="60"/>
      <c r="B11" s="54"/>
      <c r="C11" s="56"/>
      <c r="D11" s="54"/>
      <c r="E11" s="56"/>
      <c r="F11" s="54"/>
      <c r="G11" s="56"/>
      <c r="H11" s="54"/>
      <c r="I11" s="56"/>
    </row>
    <row r="12" spans="1:9" x14ac:dyDescent="0.25">
      <c r="A12" s="59" t="s">
        <v>31</v>
      </c>
      <c r="B12" s="52">
        <f>(337.76/2180)*100</f>
        <v>15.493577981651377</v>
      </c>
      <c r="C12" s="52">
        <f t="shared" ref="C12" si="3">100-B12</f>
        <v>84.506422018348616</v>
      </c>
      <c r="D12" s="52">
        <f>(233.22/2054)*100</f>
        <v>11.354430379746836</v>
      </c>
      <c r="E12" s="52">
        <f t="shared" si="0"/>
        <v>88.64556962025317</v>
      </c>
      <c r="F12" s="52">
        <f>(513.32/1909.5)*100</f>
        <v>26.882429955485733</v>
      </c>
      <c r="G12" s="52">
        <f t="shared" si="1"/>
        <v>73.117570044514267</v>
      </c>
      <c r="H12" s="52">
        <f>(253.52/2018)*100</f>
        <v>12.562933597621409</v>
      </c>
      <c r="I12" s="52">
        <f t="shared" si="2"/>
        <v>87.437066402378591</v>
      </c>
    </row>
    <row r="13" spans="1:9" x14ac:dyDescent="0.25">
      <c r="A13" s="59"/>
      <c r="B13" s="53"/>
      <c r="C13" s="55"/>
      <c r="D13" s="53"/>
      <c r="E13" s="55"/>
      <c r="F13" s="53"/>
      <c r="G13" s="55"/>
      <c r="H13" s="53"/>
      <c r="I13" s="55"/>
    </row>
    <row r="14" spans="1:9" x14ac:dyDescent="0.25">
      <c r="A14" s="60"/>
      <c r="B14" s="53"/>
      <c r="C14" s="55"/>
      <c r="D14" s="53"/>
      <c r="E14" s="55"/>
      <c r="F14" s="53"/>
      <c r="G14" s="55"/>
      <c r="H14" s="53"/>
      <c r="I14" s="55"/>
    </row>
    <row r="15" spans="1:9" ht="9.6" customHeight="1" x14ac:dyDescent="0.25">
      <c r="A15" s="60"/>
      <c r="B15" s="53"/>
      <c r="C15" s="55"/>
      <c r="D15" s="53"/>
      <c r="E15" s="55"/>
      <c r="F15" s="53"/>
      <c r="G15" s="55"/>
      <c r="H15" s="53"/>
      <c r="I15" s="55"/>
    </row>
    <row r="16" spans="1:9" ht="14.45" hidden="1" customHeight="1" x14ac:dyDescent="0.25">
      <c r="A16" s="60"/>
      <c r="B16" s="53"/>
      <c r="C16" s="55"/>
      <c r="D16" s="53"/>
      <c r="E16" s="55"/>
      <c r="F16" s="53"/>
      <c r="G16" s="55"/>
      <c r="H16" s="53"/>
      <c r="I16" s="55"/>
    </row>
    <row r="17" spans="1:9" ht="14.45" hidden="1" customHeight="1" x14ac:dyDescent="0.25">
      <c r="A17" s="60"/>
      <c r="B17" s="53"/>
      <c r="C17" s="55"/>
      <c r="D17" s="53"/>
      <c r="E17" s="55"/>
      <c r="F17" s="53"/>
      <c r="G17" s="55"/>
      <c r="H17" s="53"/>
      <c r="I17" s="55"/>
    </row>
    <row r="18" spans="1:9" ht="14.45" hidden="1" customHeight="1" x14ac:dyDescent="0.25">
      <c r="A18" s="60"/>
      <c r="B18" s="53"/>
      <c r="C18" s="55"/>
      <c r="D18" s="53"/>
      <c r="E18" s="55"/>
      <c r="F18" s="53"/>
      <c r="G18" s="55"/>
      <c r="H18" s="53"/>
      <c r="I18" s="55"/>
    </row>
    <row r="19" spans="1:9" ht="14.45" hidden="1" customHeight="1" x14ac:dyDescent="0.25">
      <c r="A19" s="60"/>
      <c r="B19" s="54"/>
      <c r="C19" s="56"/>
      <c r="D19" s="54"/>
      <c r="E19" s="56"/>
      <c r="F19" s="54"/>
      <c r="G19" s="56"/>
      <c r="H19" s="54"/>
      <c r="I19" s="56"/>
    </row>
    <row r="20" spans="1:9" x14ac:dyDescent="0.25">
      <c r="A20" s="59" t="s">
        <v>35</v>
      </c>
      <c r="B20" s="52">
        <f>(1597.16/7359.5)*100</f>
        <v>21.702017800122292</v>
      </c>
      <c r="C20" s="52">
        <f t="shared" ref="C20" si="4">100-B20</f>
        <v>78.297982199877708</v>
      </c>
      <c r="D20" s="52">
        <f>(1151.67/7361.5)*100</f>
        <v>15.644501799904912</v>
      </c>
      <c r="E20" s="52">
        <f t="shared" si="0"/>
        <v>84.355498200095084</v>
      </c>
      <c r="F20" s="52">
        <f>(1766.38/6656)*100</f>
        <v>26.53816105769231</v>
      </c>
      <c r="G20" s="52">
        <f t="shared" si="1"/>
        <v>73.461838942307693</v>
      </c>
      <c r="H20" s="52">
        <f>(1459.47/6422.5)*100</f>
        <v>22.72432853250292</v>
      </c>
      <c r="I20" s="52">
        <f t="shared" si="2"/>
        <v>77.275671467497077</v>
      </c>
    </row>
    <row r="21" spans="1:9" x14ac:dyDescent="0.25">
      <c r="A21" s="59"/>
      <c r="B21" s="53"/>
      <c r="C21" s="55"/>
      <c r="D21" s="53"/>
      <c r="E21" s="55"/>
      <c r="F21" s="53"/>
      <c r="G21" s="55"/>
      <c r="H21" s="53"/>
      <c r="I21" s="55"/>
    </row>
    <row r="22" spans="1:9" x14ac:dyDescent="0.25">
      <c r="A22" s="60"/>
      <c r="B22" s="53"/>
      <c r="C22" s="55"/>
      <c r="D22" s="53"/>
      <c r="E22" s="55"/>
      <c r="F22" s="53"/>
      <c r="G22" s="55"/>
      <c r="H22" s="53"/>
      <c r="I22" s="55"/>
    </row>
    <row r="23" spans="1:9" ht="7.9" customHeight="1" x14ac:dyDescent="0.25">
      <c r="A23" s="60"/>
      <c r="B23" s="53"/>
      <c r="C23" s="55"/>
      <c r="D23" s="53"/>
      <c r="E23" s="55"/>
      <c r="F23" s="53"/>
      <c r="G23" s="55"/>
      <c r="H23" s="53"/>
      <c r="I23" s="55"/>
    </row>
    <row r="24" spans="1:9" ht="14.45" hidden="1" customHeight="1" x14ac:dyDescent="0.25">
      <c r="A24" s="60"/>
      <c r="B24" s="53"/>
      <c r="C24" s="55"/>
      <c r="D24" s="53"/>
      <c r="E24" s="55"/>
      <c r="F24" s="53"/>
      <c r="G24" s="55"/>
      <c r="H24" s="53"/>
      <c r="I24" s="55"/>
    </row>
    <row r="25" spans="1:9" ht="14.45" hidden="1" customHeight="1" x14ac:dyDescent="0.25">
      <c r="A25" s="60"/>
      <c r="B25" s="53"/>
      <c r="C25" s="55"/>
      <c r="D25" s="53"/>
      <c r="E25" s="55"/>
      <c r="F25" s="53"/>
      <c r="G25" s="55"/>
      <c r="H25" s="53"/>
      <c r="I25" s="55"/>
    </row>
    <row r="26" spans="1:9" ht="14.45" hidden="1" customHeight="1" x14ac:dyDescent="0.25">
      <c r="A26" s="60"/>
      <c r="B26" s="53"/>
      <c r="C26" s="55"/>
      <c r="D26" s="53"/>
      <c r="E26" s="55"/>
      <c r="F26" s="53"/>
      <c r="G26" s="55"/>
      <c r="H26" s="53"/>
      <c r="I26" s="55"/>
    </row>
    <row r="27" spans="1:9" ht="14.45" hidden="1" customHeight="1" x14ac:dyDescent="0.25">
      <c r="A27" s="60"/>
      <c r="B27" s="54"/>
      <c r="C27" s="56"/>
      <c r="D27" s="54"/>
      <c r="E27" s="56"/>
      <c r="F27" s="54"/>
      <c r="G27" s="56"/>
      <c r="H27" s="54"/>
      <c r="I27" s="56"/>
    </row>
    <row r="28" spans="1:9" x14ac:dyDescent="0.25">
      <c r="A28" s="59" t="s">
        <v>12</v>
      </c>
      <c r="B28" s="52">
        <f>(4023.36/18229.5)*100</f>
        <v>22.070599851888424</v>
      </c>
      <c r="C28" s="52">
        <f t="shared" ref="C28" si="5">100-B28</f>
        <v>77.929400148111569</v>
      </c>
      <c r="D28" s="52">
        <f>(3182.4/19837)*100</f>
        <v>16.042748399455565</v>
      </c>
      <c r="E28" s="52">
        <f t="shared" si="0"/>
        <v>83.957251600544438</v>
      </c>
      <c r="F28" s="52">
        <f>(4453.77/18757.49)*100</f>
        <v>23.743955081410146</v>
      </c>
      <c r="G28" s="52">
        <f t="shared" si="1"/>
        <v>76.256044918589851</v>
      </c>
      <c r="H28" s="52">
        <f>(3592.57/17171.84)*100</f>
        <v>20.921287410085348</v>
      </c>
      <c r="I28" s="52">
        <f t="shared" si="2"/>
        <v>79.078712589914659</v>
      </c>
    </row>
    <row r="29" spans="1:9" x14ac:dyDescent="0.25">
      <c r="A29" s="59"/>
      <c r="B29" s="53"/>
      <c r="C29" s="55"/>
      <c r="D29" s="53"/>
      <c r="E29" s="55"/>
      <c r="F29" s="53"/>
      <c r="G29" s="55"/>
      <c r="H29" s="53"/>
      <c r="I29" s="55"/>
    </row>
    <row r="30" spans="1:9" x14ac:dyDescent="0.25">
      <c r="A30" s="60"/>
      <c r="B30" s="53"/>
      <c r="C30" s="55"/>
      <c r="D30" s="53"/>
      <c r="E30" s="55"/>
      <c r="F30" s="53"/>
      <c r="G30" s="55"/>
      <c r="H30" s="53"/>
      <c r="I30" s="55"/>
    </row>
    <row r="31" spans="1:9" ht="12.6" customHeight="1" x14ac:dyDescent="0.25">
      <c r="A31" s="60"/>
      <c r="B31" s="53"/>
      <c r="C31" s="55"/>
      <c r="D31" s="53"/>
      <c r="E31" s="55"/>
      <c r="F31" s="53"/>
      <c r="G31" s="55"/>
      <c r="H31" s="53"/>
      <c r="I31" s="55"/>
    </row>
    <row r="32" spans="1:9" ht="14.45" hidden="1" customHeight="1" x14ac:dyDescent="0.25">
      <c r="A32" s="60"/>
      <c r="B32" s="53"/>
      <c r="C32" s="55"/>
      <c r="D32" s="53"/>
      <c r="E32" s="55"/>
      <c r="F32" s="53"/>
      <c r="G32" s="55"/>
      <c r="H32" s="53"/>
      <c r="I32" s="55"/>
    </row>
    <row r="33" spans="1:9" ht="14.45" hidden="1" customHeight="1" x14ac:dyDescent="0.25">
      <c r="A33" s="60"/>
      <c r="B33" s="53"/>
      <c r="C33" s="55"/>
      <c r="D33" s="53"/>
      <c r="E33" s="55"/>
      <c r="F33" s="53"/>
      <c r="G33" s="55"/>
      <c r="H33" s="53"/>
      <c r="I33" s="55"/>
    </row>
    <row r="34" spans="1:9" ht="14.45" hidden="1" customHeight="1" x14ac:dyDescent="0.25">
      <c r="A34" s="60"/>
      <c r="B34" s="53"/>
      <c r="C34" s="55"/>
      <c r="D34" s="53"/>
      <c r="E34" s="55"/>
      <c r="F34" s="53"/>
      <c r="G34" s="55"/>
      <c r="H34" s="53"/>
      <c r="I34" s="55"/>
    </row>
    <row r="35" spans="1:9" ht="14.45" hidden="1" customHeight="1" x14ac:dyDescent="0.25">
      <c r="A35" s="60"/>
      <c r="B35" s="54"/>
      <c r="C35" s="56"/>
      <c r="D35" s="54"/>
      <c r="E35" s="56"/>
      <c r="F35" s="54"/>
      <c r="G35" s="56"/>
      <c r="H35" s="54"/>
      <c r="I35" s="56"/>
    </row>
    <row r="36" spans="1:9" x14ac:dyDescent="0.25">
      <c r="A36" s="42"/>
      <c r="B36" s="42"/>
      <c r="C36" s="42"/>
      <c r="D36" s="42"/>
      <c r="E36" s="42"/>
      <c r="F36" s="42"/>
      <c r="G36" s="42"/>
      <c r="H36" s="42"/>
      <c r="I36" s="42"/>
    </row>
  </sheetData>
  <mergeCells count="41">
    <mergeCell ref="A1:I1"/>
    <mergeCell ref="B2:C2"/>
    <mergeCell ref="D2:E2"/>
    <mergeCell ref="F2:G2"/>
    <mergeCell ref="H2:I2"/>
    <mergeCell ref="F4:F11"/>
    <mergeCell ref="G4:G11"/>
    <mergeCell ref="H4:H11"/>
    <mergeCell ref="I4:I11"/>
    <mergeCell ref="A12:A19"/>
    <mergeCell ref="B12:B19"/>
    <mergeCell ref="C12:C19"/>
    <mergeCell ref="D12:D19"/>
    <mergeCell ref="E12:E19"/>
    <mergeCell ref="F12:F19"/>
    <mergeCell ref="A4:A11"/>
    <mergeCell ref="B4:B11"/>
    <mergeCell ref="C4:C11"/>
    <mergeCell ref="D4:D11"/>
    <mergeCell ref="E4:E11"/>
    <mergeCell ref="G12:G19"/>
    <mergeCell ref="H12:H19"/>
    <mergeCell ref="I12:I19"/>
    <mergeCell ref="A20:A27"/>
    <mergeCell ref="B20:B27"/>
    <mergeCell ref="C20:C27"/>
    <mergeCell ref="D20:D27"/>
    <mergeCell ref="E20:E27"/>
    <mergeCell ref="F20:F27"/>
    <mergeCell ref="G20:G27"/>
    <mergeCell ref="I28:I35"/>
    <mergeCell ref="H20:H27"/>
    <mergeCell ref="I20:I27"/>
    <mergeCell ref="A28:A35"/>
    <mergeCell ref="B28:B35"/>
    <mergeCell ref="C28:C35"/>
    <mergeCell ref="D28:D35"/>
    <mergeCell ref="E28:E35"/>
    <mergeCell ref="F28:F35"/>
    <mergeCell ref="G28:G35"/>
    <mergeCell ref="H28:H35"/>
  </mergeCells>
  <pageMargins left="0.7" right="0.7" top="0.75" bottom="0.75" header="0.3" footer="0.3"/>
  <pageSetup paperSize="9" scale="7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10</vt:i4>
      </vt:variant>
    </vt:vector>
  </HeadingPairs>
  <TitlesOfParts>
    <vt:vector size="10" baseType="lpstr">
      <vt:lpstr>2014-2015</vt:lpstr>
      <vt:lpstr>2016</vt:lpstr>
      <vt:lpstr>2017</vt:lpstr>
      <vt:lpstr>2018</vt:lpstr>
      <vt:lpstr>2019</vt:lpstr>
      <vt:lpstr>2020</vt:lpstr>
      <vt:lpstr>2021</vt:lpstr>
      <vt:lpstr>2022</vt:lpstr>
      <vt:lpstr>2023</vt:lpstr>
      <vt:lpstr>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Diani_Laura</dc:creator>
  <cp:lastModifiedBy>Antonella Travasoni</cp:lastModifiedBy>
  <dcterms:created xsi:type="dcterms:W3CDTF">2016-05-10T07:30:38Z</dcterms:created>
  <dcterms:modified xsi:type="dcterms:W3CDTF">2024-10-07T14:38:21Z</dcterms:modified>
</cp:coreProperties>
</file>